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375" windowWidth="18840" windowHeight="11880" tabRatio="874"/>
  </bookViews>
  <sheets>
    <sheet name="Capacity Calculations" sheetId="10" r:id="rId1"/>
    <sheet name="Additional Notes" sheetId="12" r:id="rId2"/>
    <sheet name="Irrigation Demands &amp; Map" sheetId="11" r:id="rId3"/>
  </sheets>
  <definedNames>
    <definedName name="_xlnm._FilterDatabase" localSheetId="0" hidden="1">'Capacity Calculations'!$J$22:$K$28</definedName>
    <definedName name="_xlnm.Print_Area" localSheetId="1">'Additional Notes'!$A$1:$I$46</definedName>
    <definedName name="_xlnm.Print_Area" localSheetId="0">'Capacity Calculations'!$A$1:$K$112</definedName>
  </definedNames>
  <calcPr calcId="145621"/>
</workbook>
</file>

<file path=xl/calcChain.xml><?xml version="1.0" encoding="utf-8"?>
<calcChain xmlns="http://schemas.openxmlformats.org/spreadsheetml/2006/main">
  <c r="I11" i="10" l="1"/>
  <c r="D8" i="11" l="1"/>
  <c r="D31" i="10" s="1"/>
  <c r="D47" i="10" s="1"/>
  <c r="C8" i="11"/>
  <c r="B8" i="11"/>
  <c r="B31" i="10" s="1"/>
  <c r="B47" i="10" s="1"/>
  <c r="I38" i="10"/>
  <c r="D64" i="10" s="1"/>
  <c r="A8" i="11"/>
  <c r="I22" i="10"/>
  <c r="J85" i="10"/>
  <c r="J98" i="10" s="1"/>
  <c r="G81" i="10"/>
  <c r="I81" i="10"/>
  <c r="F81" i="10"/>
  <c r="G76" i="10"/>
  <c r="H76" i="10"/>
  <c r="F76" i="10"/>
  <c r="I76" i="10"/>
  <c r="K76" i="10"/>
  <c r="G75" i="10"/>
  <c r="H75" i="10"/>
  <c r="F75" i="10"/>
  <c r="I75" i="10" s="1"/>
  <c r="K75" i="10" s="1"/>
  <c r="G74" i="10"/>
  <c r="H74" i="10"/>
  <c r="F74" i="10"/>
  <c r="I74" i="10" s="1"/>
  <c r="K74" i="10" s="1"/>
  <c r="J101" i="10"/>
  <c r="D62" i="10" s="1"/>
  <c r="A85" i="10"/>
  <c r="I3" i="12"/>
  <c r="I4" i="11"/>
  <c r="C4" i="11"/>
  <c r="C3" i="12"/>
  <c r="C16" i="10"/>
  <c r="D87" i="10"/>
  <c r="I77" i="10"/>
  <c r="K77" i="10"/>
  <c r="C31" i="10" l="1"/>
  <c r="E31" i="10"/>
  <c r="D53" i="10"/>
  <c r="C47" i="10"/>
  <c r="D52" i="10" s="1"/>
  <c r="E16" i="10"/>
  <c r="E47" i="10" s="1"/>
  <c r="D61" i="10" s="1"/>
  <c r="D54" i="10" l="1"/>
  <c r="D55" i="10"/>
  <c r="D63" i="10"/>
  <c r="D65" i="10" s="1"/>
  <c r="D66" i="10"/>
</calcChain>
</file>

<file path=xl/sharedStrings.xml><?xml version="1.0" encoding="utf-8"?>
<sst xmlns="http://schemas.openxmlformats.org/spreadsheetml/2006/main" count="168" uniqueCount="133">
  <si>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</si>
  <si>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</si>
  <si>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</si>
  <si>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</si>
  <si>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</si>
  <si>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</si>
  <si>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</si>
  <si>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</si>
  <si>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</si>
  <si>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</si>
  <si>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Instantaneous</t>
  </si>
  <si>
    <t>Storage</t>
  </si>
  <si>
    <t>Requirement</t>
  </si>
  <si>
    <t>Source</t>
  </si>
  <si>
    <t xml:space="preserve">zone 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</si>
  <si>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</si>
  <si>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</si>
  <si>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</si>
  <si>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</si>
  <si>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</si>
  <si>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</si>
  <si>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</si>
  <si>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</si>
  <si>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</si>
  <si>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</si>
  <si>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</si>
  <si>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</si>
  <si>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Irrigation zone</t>
  </si>
  <si>
    <t>Modern Recreation Camp</t>
  </si>
  <si>
    <t>System Number:</t>
  </si>
  <si>
    <t>Irrigation Demands &amp; ERCs</t>
  </si>
  <si>
    <t>WS001</t>
  </si>
  <si>
    <t>WS005</t>
  </si>
  <si>
    <t>ST001</t>
  </si>
  <si>
    <t>ST002</t>
  </si>
  <si>
    <t>Total Equivalent Residential Connections (ERCs)</t>
  </si>
  <si>
    <t xml:space="preserve">ERCs </t>
  </si>
  <si>
    <t>ERCs</t>
  </si>
  <si>
    <t>ERCs of other connections</t>
  </si>
  <si>
    <t xml:space="preserve">  </t>
  </si>
  <si>
    <t>Residential ERCs using drinking water for irrigation</t>
  </si>
  <si>
    <t>Percentage of Residential ERCs using DW for irrigation</t>
  </si>
  <si>
    <t xml:space="preserve">Number of residential connections </t>
  </si>
  <si>
    <t xml:space="preserve">Number of other connections - - - </t>
  </si>
  <si>
    <t>MINIMUM REQUIREMENTS FOR INDOOR USE</t>
  </si>
  <si>
    <t>RV Park</t>
  </si>
  <si>
    <t>N/A</t>
  </si>
  <si>
    <t>ERC/site or pad</t>
  </si>
  <si>
    <t>Gallon/site or pad</t>
  </si>
  <si>
    <t>Facility Type</t>
  </si>
  <si>
    <t>ERC/1000 vehicles served</t>
  </si>
  <si>
    <r>
      <t>Source</t>
    </r>
    <r>
      <rPr>
        <sz val="7"/>
        <rFont val="Arial"/>
        <family val="2"/>
      </rPr>
      <t xml:space="preserve"> (GPD/vehicle)</t>
    </r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</si>
  <si>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</si>
  <si>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</si>
  <si>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Additional Notes</t>
  </si>
  <si>
    <t>Map Zones</t>
  </si>
  <si>
    <t>- - - - - - - - - - -</t>
  </si>
  <si>
    <t>Gallons/person</t>
  </si>
  <si>
    <t>Total Projected ERCs</t>
  </si>
  <si>
    <t>(Enter additional notes here, for example, water system information related to capacity calculations, etc.)</t>
  </si>
  <si>
    <t>(Example: water use of 2 factories equals to water use of 55 homes.)</t>
  </si>
  <si>
    <r>
      <t xml:space="preserve">Average irrigated acreage </t>
    </r>
    <r>
      <rPr>
        <b/>
        <sz val="9"/>
        <rFont val="Arial"/>
        <family val="2"/>
      </rPr>
      <t>per residential connection</t>
    </r>
  </si>
  <si>
    <r>
      <t xml:space="preserve">Semi-Developed Camp </t>
    </r>
    <r>
      <rPr>
        <b/>
        <i/>
        <sz val="8"/>
        <rFont val="Arial"/>
        <family val="2"/>
      </rPr>
      <t>w/ flush toilets</t>
    </r>
  </si>
  <si>
    <t>Maximum ERCs (assuming indoor use only)</t>
  </si>
  <si>
    <t xml:space="preserve">- - - - - - - - - - </t>
  </si>
  <si>
    <r>
      <t xml:space="preserve">Semi-Developed Camp </t>
    </r>
    <r>
      <rPr>
        <b/>
        <i/>
        <sz val="8"/>
        <rFont val="Arial"/>
        <family val="2"/>
      </rPr>
      <t>w/o flush toilets</t>
    </r>
  </si>
  <si>
    <r>
      <t xml:space="preserve">Roadway Rest Stop </t>
    </r>
    <r>
      <rPr>
        <b/>
        <i/>
        <sz val="8"/>
        <rFont val="Arial"/>
        <family val="2"/>
      </rPr>
      <t>w/ flushometer valves</t>
    </r>
  </si>
  <si>
    <r>
      <t>Total irrigated acreage of</t>
    </r>
    <r>
      <rPr>
        <b/>
        <sz val="9"/>
        <color indexed="8"/>
        <rFont val="Arial"/>
        <family val="2"/>
      </rPr>
      <t xml:space="preserve"> other connections </t>
    </r>
    <r>
      <rPr>
        <sz val="9"/>
        <color indexed="8"/>
        <rFont val="Arial"/>
        <family val="2"/>
      </rPr>
      <t>(park, school, etc.)</t>
    </r>
  </si>
  <si>
    <r>
      <rPr>
        <b/>
        <sz val="8"/>
        <rFont val="Arial"/>
        <family val="2"/>
      </rPr>
      <t>Source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outdoor)</t>
    </r>
  </si>
  <si>
    <r>
      <rPr>
        <b/>
        <sz val="8"/>
        <rFont val="Arial"/>
        <family val="2"/>
      </rPr>
      <t>Storage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 + fire)</t>
    </r>
  </si>
  <si>
    <t>This source capacity assessment is a general overall system calculation.  It may not reflect the variations in individual areas or pressure zones.</t>
  </si>
  <si>
    <t>This storage capacity assessment is a general overall system calculation.  It may not reflect the variations in individual areas or pressure zones.</t>
  </si>
  <si>
    <t>1.1  Indoor Water Use</t>
  </si>
  <si>
    <t>1.2  Outdoor Water Use</t>
  </si>
  <si>
    <t>1.3  Fire Flow Water Use</t>
  </si>
  <si>
    <t>2. Summary of Water System Capacity Requirements</t>
  </si>
  <si>
    <t>Existing Source Capacity</t>
  </si>
  <si>
    <t>Required Source Capacity</t>
  </si>
  <si>
    <t>Source Capacity Deficit</t>
  </si>
  <si>
    <t>Existing % of Total Req'd</t>
  </si>
  <si>
    <t>Existing Storage Capacity</t>
  </si>
  <si>
    <t>Total Required Storage</t>
  </si>
  <si>
    <t>Storage Capacity Deficit</t>
  </si>
  <si>
    <t>Required Fire Storage</t>
  </si>
  <si>
    <r>
      <rPr>
        <b/>
        <sz val="7"/>
        <rFont val="Arial"/>
        <family val="2"/>
      </rPr>
      <t>Existing</t>
    </r>
    <r>
      <rPr>
        <sz val="7"/>
        <rFont val="Arial"/>
        <family val="2"/>
      </rPr>
      <t xml:space="preserve"> Residential Connections</t>
    </r>
  </si>
  <si>
    <t>4. Data Input for Calculating ERCs, Source and Storage</t>
  </si>
  <si>
    <t>*Enter the green cells only*</t>
  </si>
  <si>
    <t>2.1 Does this system have adequate source capacity (per R309-510-7)?</t>
  </si>
  <si>
    <t>2.2 Does this system have adequate storage capacity (per R309-510-8)?</t>
  </si>
  <si>
    <t>4.1 Projected ERCs Calculation (optional)</t>
  </si>
  <si>
    <t>GPD/site or pad</t>
  </si>
  <si>
    <t>Vehicles served/day</t>
  </si>
  <si>
    <t>System Name</t>
  </si>
  <si>
    <t>System Number</t>
  </si>
  <si>
    <t>gpd/ERC</t>
  </si>
  <si>
    <t>Total (gpm)</t>
  </si>
  <si>
    <t>Gallons/ERC</t>
  </si>
  <si>
    <t>Total (gallons)</t>
  </si>
  <si>
    <t>Total # of sites/pads</t>
  </si>
  <si>
    <r>
      <rPr>
        <b/>
        <i/>
        <sz val="8"/>
        <color indexed="20"/>
        <rFont val="Arial"/>
        <family val="2"/>
      </rPr>
      <t xml:space="preserve">(*Verify req'd fire flow and duration with local fire code officials.*  </t>
    </r>
    <r>
      <rPr>
        <i/>
        <sz val="8"/>
        <color indexed="20"/>
        <rFont val="Arial"/>
        <family val="2"/>
      </rPr>
      <t>Enter notes here, e.g. fire official contact info or comments.)</t>
    </r>
  </si>
  <si>
    <t>Total Existing Source Capacity (in gpm)</t>
  </si>
  <si>
    <t>Total Existing Storage Cap. (in gallons)</t>
  </si>
  <si>
    <r>
      <t xml:space="preserve">Is  storage deficiency </t>
    </r>
    <r>
      <rPr>
        <b/>
        <i/>
        <u/>
        <sz val="8"/>
        <rFont val="Arial"/>
        <family val="2"/>
      </rPr>
      <t>solely</t>
    </r>
    <r>
      <rPr>
        <b/>
        <i/>
        <sz val="8"/>
        <rFont val="Arial"/>
        <family val="2"/>
      </rPr>
      <t xml:space="preserve"> due to fire storage?</t>
    </r>
  </si>
  <si>
    <r>
      <t xml:space="preserve">Maximum fire </t>
    </r>
    <r>
      <rPr>
        <b/>
        <sz val="9"/>
        <rFont val="Arial"/>
        <family val="2"/>
      </rPr>
      <t>flow</t>
    </r>
    <r>
      <rPr>
        <sz val="9"/>
        <rFont val="Arial"/>
        <family val="2"/>
      </rPr>
      <t xml:space="preserve"> demand</t>
    </r>
    <r>
      <rPr>
        <sz val="9"/>
        <rFont val="Arial"/>
        <family val="2"/>
      </rPr>
      <t xml:space="preserve"> (in gpm) for </t>
    </r>
    <r>
      <rPr>
        <i/>
        <sz val="9"/>
        <rFont val="Arial"/>
        <family val="2"/>
      </rPr>
      <t>water system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pressure zone</t>
    </r>
  </si>
  <si>
    <r>
      <t xml:space="preserve">Maximum fire suppression </t>
    </r>
    <r>
      <rPr>
        <b/>
        <sz val="9"/>
        <rFont val="Arial"/>
        <family val="2"/>
      </rPr>
      <t>duration</t>
    </r>
    <r>
      <rPr>
        <sz val="9"/>
        <rFont val="Arial"/>
        <family val="2"/>
      </rPr>
      <t xml:space="preserve"> (in hours) for </t>
    </r>
    <r>
      <rPr>
        <i/>
        <sz val="9"/>
        <rFont val="Arial"/>
        <family val="2"/>
      </rPr>
      <t>water system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pressure zone</t>
    </r>
  </si>
  <si>
    <t>Required Fire Suppression Storage (in gallons)</t>
  </si>
  <si>
    <r>
      <t xml:space="preserve">3. Transient PWS Indoor Water Use </t>
    </r>
    <r>
      <rPr>
        <b/>
        <sz val="10"/>
        <rFont val="Calibri"/>
        <family val="2"/>
      </rPr>
      <t>—</t>
    </r>
    <r>
      <rPr>
        <b/>
        <i/>
        <sz val="10"/>
        <rFont val="Arial"/>
        <family val="2"/>
      </rPr>
      <t xml:space="preserve"> ERC Calcuation  </t>
    </r>
    <r>
      <rPr>
        <i/>
        <sz val="8"/>
        <rFont val="Arial"/>
        <family val="2"/>
      </rPr>
      <t>(See R309-510, Tables 510-1, 2, &amp; 4 for other facility types.)</t>
    </r>
  </si>
  <si>
    <r>
      <t xml:space="preserve">Obligated </t>
    </r>
    <r>
      <rPr>
        <b/>
        <sz val="7"/>
        <rFont val="Arial"/>
        <family val="2"/>
      </rPr>
      <t xml:space="preserve">Future </t>
    </r>
    <r>
      <rPr>
        <sz val="7"/>
        <rFont val="Arial"/>
        <family val="2"/>
      </rPr>
      <t xml:space="preserve">ERCs </t>
    </r>
    <r>
      <rPr>
        <i/>
        <sz val="7"/>
        <color indexed="36"/>
        <rFont val="Arial"/>
        <family val="2"/>
      </rPr>
      <t>(enter below)</t>
    </r>
  </si>
  <si>
    <r>
      <t xml:space="preserve">4.3 Summary - Existing Storage Tanks </t>
    </r>
    <r>
      <rPr>
        <i/>
        <sz val="7"/>
        <color indexed="36"/>
        <rFont val="Arial"/>
        <family val="2"/>
      </rPr>
      <t>(enter below)</t>
    </r>
  </si>
  <si>
    <t>(This reference table is used to automate the calculations in the PWS Capacity Calculation sheet. Do not alter.)</t>
  </si>
  <si>
    <t>(Enter notes here regarding whether and what % of irrigation water is supplied by PWS.)</t>
  </si>
  <si>
    <r>
      <t xml:space="preserve">4.2 Summary - Existing Sources </t>
    </r>
    <r>
      <rPr>
        <i/>
        <sz val="7"/>
        <color indexed="36"/>
        <rFont val="Arial"/>
        <family val="2"/>
      </rPr>
      <t>(enter in green cells below)</t>
    </r>
  </si>
  <si>
    <t>Number of people per camp site</t>
  </si>
  <si>
    <r>
      <t xml:space="preserve">Division of Drinking Water 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 xml:space="preserve"> Water System Capacity Calculation Sheet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(Last Update 3/30/2017)</t>
    </r>
  </si>
  <si>
    <r>
      <t xml:space="preserve">MIN. REQUIREMENTS FOR </t>
    </r>
    <r>
      <rPr>
        <b/>
        <u/>
        <sz val="8.5"/>
        <rFont val="Arial"/>
        <family val="2"/>
      </rPr>
      <t>IRRIGATION</t>
    </r>
    <r>
      <rPr>
        <b/>
        <sz val="8.5"/>
        <rFont val="Arial"/>
        <family val="2"/>
      </rPr>
      <t xml:space="preserve"> USE</t>
    </r>
  </si>
  <si>
    <r>
      <t xml:space="preserve">MIN. REQUIREMENTS FOR </t>
    </r>
    <r>
      <rPr>
        <b/>
        <u/>
        <sz val="8.5"/>
        <rFont val="Arial"/>
        <family val="2"/>
      </rPr>
      <t>INDOOR</t>
    </r>
    <r>
      <rPr>
        <b/>
        <sz val="8.5"/>
        <rFont val="Arial"/>
        <family val="2"/>
      </rPr>
      <t xml:space="preserve"> WATER USE</t>
    </r>
  </si>
  <si>
    <r>
      <t xml:space="preserve">MINIMUM REQUIREMENTS FOR </t>
    </r>
    <r>
      <rPr>
        <b/>
        <u/>
        <sz val="8.5"/>
        <rFont val="Arial"/>
        <family val="2"/>
      </rPr>
      <t>WATER SYSTEM</t>
    </r>
  </si>
  <si>
    <t>ABC Water System</t>
  </si>
  <si>
    <t>09999</t>
  </si>
  <si>
    <t>Example 1 Subdivision</t>
  </si>
  <si>
    <t>Example 2 Homes</t>
  </si>
  <si>
    <t>Example 3 Estates</t>
  </si>
  <si>
    <t>Another Example Place</t>
  </si>
  <si>
    <t>Serendipity Stable</t>
  </si>
  <si>
    <t>River of No Return</t>
  </si>
  <si>
    <t>Rock School</t>
  </si>
  <si>
    <t>A Spring</t>
  </si>
  <si>
    <t>B Well</t>
  </si>
  <si>
    <t>WS007</t>
  </si>
  <si>
    <t>next town wholesale</t>
  </si>
  <si>
    <t>South Tank</t>
  </si>
  <si>
    <t>Jones Tank</t>
  </si>
  <si>
    <t>(Enter notes here.  If additional space is needed, click the "Additional Notes" tab on the bottom of the screen.)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</si>
</sst>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m\-yy"/>
    <numFmt numFmtId="165" formatCode="#,##0.0_);[Red]\(#,##0.0\)"/>
    <numFmt numFmtId="166" formatCode="0.0"/>
    <numFmt numFmtId="167" formatCode="#,##0.0"/>
    <numFmt numFmtId="168" formatCode="0.0%"/>
  </numFmts>
  <fonts count="7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9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7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20"/>
      <name val="Arial"/>
      <family val="2"/>
    </font>
    <font>
      <sz val="9"/>
      <color indexed="20"/>
      <name val="Times New Roman"/>
      <family val="1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2"/>
    </font>
    <font>
      <b/>
      <sz val="8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u/>
      <sz val="8"/>
      <name val="Arial"/>
      <family val="2"/>
    </font>
    <font>
      <i/>
      <sz val="7"/>
      <color indexed="36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6"/>
      <color rgb="FF0000FF"/>
      <name val="Arial"/>
      <family val="2"/>
    </font>
    <font>
      <sz val="8"/>
      <color rgb="FF000000"/>
      <name val="Tahoma"/>
      <family val="2"/>
    </font>
    <font>
      <b/>
      <sz val="8.5"/>
      <name val="Arial"/>
      <family val="2"/>
    </font>
    <font>
      <b/>
      <u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D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2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3" fontId="14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40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5" fillId="0" borderId="0" xfId="0" applyFont="1" applyFill="1" applyBorder="1" applyAlignment="1" applyProtection="1">
      <alignment vertical="center" wrapText="1"/>
    </xf>
    <xf numFmtId="0" fontId="50" fillId="0" borderId="2" xfId="0" applyFont="1" applyFill="1" applyBorder="1" applyAlignment="1" applyProtection="1">
      <alignment horizontal="center" vertical="center" wrapText="1"/>
    </xf>
    <xf numFmtId="0" fontId="49" fillId="0" borderId="3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1" fontId="35" fillId="0" borderId="4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" fontId="30" fillId="0" borderId="5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3" fontId="11" fillId="0" borderId="6" xfId="0" applyNumberFormat="1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0" fillId="0" borderId="3" xfId="0" applyBorder="1" applyProtection="1"/>
    <xf numFmtId="0" fontId="14" fillId="0" borderId="2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7" xfId="0" quotePrefix="1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6" xfId="0" quotePrefix="1" applyFont="1" applyBorder="1" applyAlignment="1" applyProtection="1">
      <alignment horizontal="center"/>
    </xf>
    <xf numFmtId="0" fontId="14" fillId="0" borderId="9" xfId="0" quotePrefix="1" applyFont="1" applyBorder="1" applyAlignment="1" applyProtection="1">
      <alignment horizontal="center"/>
    </xf>
    <xf numFmtId="14" fontId="0" fillId="0" borderId="0" xfId="0" applyNumberFormat="1" applyBorder="1" applyProtection="1"/>
    <xf numFmtId="168" fontId="8" fillId="3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49" fontId="4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center" vertical="center"/>
    </xf>
    <xf numFmtId="1" fontId="33" fillId="0" borderId="0" xfId="0" applyNumberFormat="1" applyFont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0" fontId="47" fillId="0" borderId="0" xfId="0" quotePrefix="1" applyFont="1" applyAlignment="1" applyProtection="1">
      <alignment vertical="center"/>
    </xf>
    <xf numFmtId="0" fontId="32" fillId="0" borderId="0" xfId="0" quotePrefix="1" applyFont="1" applyAlignment="1" applyProtection="1">
      <alignment vertical="center"/>
    </xf>
    <xf numFmtId="3" fontId="39" fillId="2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right" vertical="center"/>
    </xf>
    <xf numFmtId="166" fontId="39" fillId="2" borderId="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center"/>
    </xf>
    <xf numFmtId="165" fontId="58" fillId="0" borderId="6" xfId="1" applyNumberFormat="1" applyFont="1" applyFill="1" applyBorder="1" applyAlignment="1" applyProtection="1">
      <alignment horizontal="center" vertical="center"/>
    </xf>
    <xf numFmtId="0" fontId="59" fillId="0" borderId="6" xfId="0" applyFont="1" applyFill="1" applyBorder="1" applyAlignment="1" applyProtection="1">
      <alignment horizontal="center" vertical="center"/>
    </xf>
    <xf numFmtId="38" fontId="50" fillId="0" borderId="6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</xf>
    <xf numFmtId="1" fontId="39" fillId="2" borderId="4" xfId="0" applyNumberFormat="1" applyFont="1" applyFill="1" applyBorder="1" applyAlignment="1" applyProtection="1">
      <alignment horizontal="center" vertical="center"/>
      <protection locked="0"/>
    </xf>
    <xf numFmtId="9" fontId="7" fillId="0" borderId="0" xfId="2" applyFont="1" applyFill="1" applyBorder="1" applyAlignment="1" applyProtection="1">
      <alignment horizontal="center" vertical="center"/>
    </xf>
    <xf numFmtId="0" fontId="51" fillId="0" borderId="0" xfId="0" applyFont="1" applyAlignment="1" applyProtection="1">
      <alignment vertical="center"/>
    </xf>
    <xf numFmtId="2" fontId="39" fillId="2" borderId="4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center" vertical="center"/>
    </xf>
    <xf numFmtId="0" fontId="47" fillId="0" borderId="0" xfId="0" applyFont="1" applyAlignment="1" applyProtection="1">
      <alignment horizontal="right" vertical="center"/>
    </xf>
    <xf numFmtId="3" fontId="49" fillId="0" borderId="1" xfId="0" quotePrefix="1" applyNumberFormat="1" applyFont="1" applyFill="1" applyBorder="1" applyAlignment="1" applyProtection="1">
      <alignment horizontal="center" vertical="center"/>
    </xf>
    <xf numFmtId="167" fontId="50" fillId="0" borderId="1" xfId="0" quotePrefix="1" applyNumberFormat="1" applyFont="1" applyFill="1" applyBorder="1" applyAlignment="1" applyProtection="1">
      <alignment horizontal="center" vertical="center"/>
    </xf>
    <xf numFmtId="3" fontId="49" fillId="0" borderId="11" xfId="0" quotePrefix="1" applyNumberFormat="1" applyFont="1" applyFill="1" applyBorder="1" applyAlignment="1" applyProtection="1">
      <alignment horizontal="center" vertical="center"/>
    </xf>
    <xf numFmtId="3" fontId="50" fillId="0" borderId="11" xfId="0" quotePrefix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7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quotePrefix="1" applyFont="1" applyAlignment="1" applyProtection="1">
      <alignment vertical="center"/>
    </xf>
    <xf numFmtId="3" fontId="64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1" fontId="64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67" fontId="50" fillId="3" borderId="1" xfId="0" quotePrefix="1" applyNumberFormat="1" applyFont="1" applyFill="1" applyBorder="1" applyAlignment="1" applyProtection="1">
      <alignment horizontal="center" vertical="center"/>
    </xf>
    <xf numFmtId="3" fontId="50" fillId="3" borderId="1" xfId="0" quotePrefix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10" fontId="20" fillId="0" borderId="0" xfId="0" applyNumberFormat="1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" fontId="49" fillId="0" borderId="0" xfId="0" applyNumberFormat="1" applyFont="1" applyFill="1" applyBorder="1" applyAlignment="1" applyProtection="1">
      <alignment horizontal="center" vertical="center"/>
    </xf>
    <xf numFmtId="166" fontId="49" fillId="0" borderId="0" xfId="0" applyNumberFormat="1" applyFont="1" applyFill="1" applyBorder="1" applyAlignment="1" applyProtection="1">
      <alignment horizontal="center" vertical="center"/>
    </xf>
    <xf numFmtId="167" fontId="50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44" fillId="3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39" fillId="2" borderId="4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</xf>
    <xf numFmtId="0" fontId="39" fillId="2" borderId="15" xfId="0" applyFont="1" applyFill="1" applyBorder="1" applyAlignment="1" applyProtection="1">
      <alignment vertical="center"/>
      <protection locked="0"/>
    </xf>
    <xf numFmtId="0" fontId="39" fillId="2" borderId="0" xfId="0" applyFont="1" applyFill="1" applyBorder="1" applyAlignment="1" applyProtection="1">
      <alignment vertical="center"/>
      <protection locked="0"/>
    </xf>
    <xf numFmtId="0" fontId="39" fillId="2" borderId="16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39" fillId="2" borderId="17" xfId="0" applyFont="1" applyFill="1" applyBorder="1" applyAlignment="1" applyProtection="1">
      <alignment vertical="center"/>
      <protection locked="0"/>
    </xf>
    <xf numFmtId="0" fontId="39" fillId="2" borderId="18" xfId="0" applyFont="1" applyFill="1" applyBorder="1" applyAlignment="1" applyProtection="1">
      <alignment vertical="center"/>
      <protection locked="0"/>
    </xf>
    <xf numFmtId="0" fontId="39" fillId="2" borderId="19" xfId="0" applyFont="1" applyFill="1" applyBorder="1" applyAlignment="1" applyProtection="1">
      <alignment vertical="center"/>
      <protection locked="0"/>
    </xf>
    <xf numFmtId="3" fontId="39" fillId="2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right" vertical="center"/>
    </xf>
    <xf numFmtId="167" fontId="7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 vertical="center"/>
    </xf>
    <xf numFmtId="0" fontId="45" fillId="0" borderId="0" xfId="0" applyFont="1" applyFill="1" applyBorder="1" applyAlignment="1" applyProtection="1">
      <alignment vertical="center"/>
    </xf>
    <xf numFmtId="0" fontId="61" fillId="0" borderId="0" xfId="0" applyFont="1" applyAlignment="1" applyProtection="1">
      <alignment horizontal="left" vertical="center"/>
    </xf>
    <xf numFmtId="3" fontId="8" fillId="3" borderId="0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1" fontId="53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45" fillId="0" borderId="5" xfId="0" applyFont="1" applyBorder="1" applyAlignment="1" applyProtection="1">
      <alignment horizontal="right" vertical="center"/>
    </xf>
    <xf numFmtId="168" fontId="8" fillId="0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30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48" fillId="0" borderId="5" xfId="0" applyFont="1" applyBorder="1" applyAlignment="1" applyProtection="1">
      <alignment horizontal="center" vertical="center"/>
    </xf>
    <xf numFmtId="0" fontId="41" fillId="0" borderId="5" xfId="0" applyFont="1" applyBorder="1" applyAlignment="1" applyProtection="1">
      <alignment horizontal="right" vertical="center"/>
    </xf>
    <xf numFmtId="168" fontId="8" fillId="4" borderId="5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center" vertical="center"/>
    </xf>
    <xf numFmtId="1" fontId="49" fillId="0" borderId="5" xfId="0" applyNumberFormat="1" applyFont="1" applyFill="1" applyBorder="1" applyAlignment="1" applyProtection="1">
      <alignment horizontal="center" vertical="center"/>
    </xf>
    <xf numFmtId="166" fontId="49" fillId="0" borderId="5" xfId="0" applyNumberFormat="1" applyFont="1" applyFill="1" applyBorder="1" applyAlignment="1" applyProtection="1">
      <alignment horizontal="center" vertical="center"/>
    </xf>
    <xf numFmtId="1" fontId="53" fillId="0" borderId="5" xfId="0" applyNumberFormat="1" applyFont="1" applyFill="1" applyBorder="1" applyAlignment="1" applyProtection="1">
      <alignment horizontal="center" vertical="center"/>
    </xf>
    <xf numFmtId="167" fontId="50" fillId="0" borderId="5" xfId="0" applyNumberFormat="1" applyFont="1" applyFill="1" applyBorder="1" applyAlignment="1" applyProtection="1">
      <alignment horizontal="center" vertical="center"/>
    </xf>
    <xf numFmtId="0" fontId="71" fillId="3" borderId="22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52" fillId="3" borderId="20" xfId="0" applyFont="1" applyFill="1" applyBorder="1" applyAlignment="1" applyProtection="1">
      <alignment vertical="center"/>
    </xf>
    <xf numFmtId="0" fontId="49" fillId="0" borderId="2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2" fillId="3" borderId="2" xfId="0" applyFont="1" applyFill="1" applyBorder="1" applyAlignment="1" applyProtection="1">
      <alignment horizontal="right" vertical="center"/>
    </xf>
    <xf numFmtId="0" fontId="73" fillId="0" borderId="21" xfId="0" applyFont="1" applyFill="1" applyBorder="1" applyAlignment="1" applyProtection="1">
      <alignment vertical="center"/>
    </xf>
    <xf numFmtId="0" fontId="74" fillId="0" borderId="5" xfId="0" applyFont="1" applyFill="1" applyBorder="1" applyAlignment="1" applyProtection="1">
      <alignment vertical="center"/>
    </xf>
    <xf numFmtId="0" fontId="73" fillId="0" borderId="9" xfId="0" applyFont="1" applyFill="1" applyBorder="1" applyAlignment="1" applyProtection="1">
      <alignment vertical="center"/>
    </xf>
    <xf numFmtId="3" fontId="65" fillId="3" borderId="0" xfId="0" applyNumberFormat="1" applyFont="1" applyFill="1" applyBorder="1" applyAlignment="1" applyProtection="1">
      <alignment horizontal="center" vertical="center"/>
    </xf>
    <xf numFmtId="167" fontId="8" fillId="3" borderId="0" xfId="0" applyNumberFormat="1" applyFont="1" applyFill="1" applyBorder="1" applyAlignment="1" applyProtection="1">
      <alignment horizontal="center" vertical="center"/>
    </xf>
    <xf numFmtId="3" fontId="8" fillId="3" borderId="8" xfId="0" applyNumberFormat="1" applyFont="1" applyFill="1" applyBorder="1" applyAlignment="1" applyProtection="1">
      <alignment vertical="center"/>
    </xf>
    <xf numFmtId="0" fontId="8" fillId="3" borderId="2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3" fontId="8" fillId="3" borderId="8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45" fillId="0" borderId="22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6" fillId="0" borderId="23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horizontal="right" vertical="center"/>
    </xf>
    <xf numFmtId="3" fontId="8" fillId="3" borderId="0" xfId="0" applyNumberFormat="1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66" fillId="3" borderId="0" xfId="0" applyFont="1" applyFill="1" applyBorder="1" applyAlignment="1" applyProtection="1">
      <alignment horizontal="center" vertical="center"/>
    </xf>
    <xf numFmtId="0" fontId="61" fillId="0" borderId="2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166" fontId="8" fillId="3" borderId="1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/>
    </xf>
    <xf numFmtId="166" fontId="7" fillId="0" borderId="24" xfId="0" applyNumberFormat="1" applyFont="1" applyFill="1" applyBorder="1" applyAlignment="1" applyProtection="1">
      <alignment horizontal="center" vertical="center"/>
    </xf>
    <xf numFmtId="167" fontId="8" fillId="3" borderId="11" xfId="0" applyNumberFormat="1" applyFont="1" applyFill="1" applyBorder="1" applyAlignment="1" applyProtection="1">
      <alignment horizontal="center" vertical="center"/>
    </xf>
    <xf numFmtId="0" fontId="50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2" fontId="8" fillId="0" borderId="24" xfId="0" applyNumberFormat="1" applyFont="1" applyFill="1" applyBorder="1" applyAlignment="1" applyProtection="1">
      <alignment horizontal="center" vertical="center"/>
    </xf>
    <xf numFmtId="40" fontId="49" fillId="0" borderId="0" xfId="1" applyNumberFormat="1" applyFont="1" applyFill="1" applyBorder="1" applyAlignment="1" applyProtection="1">
      <alignment horizontal="center" vertical="center"/>
    </xf>
    <xf numFmtId="2" fontId="49" fillId="0" borderId="0" xfId="0" applyNumberFormat="1" applyFont="1" applyFill="1" applyBorder="1" applyAlignment="1" applyProtection="1">
      <alignment horizontal="center" vertical="center"/>
    </xf>
    <xf numFmtId="4" fontId="59" fillId="0" borderId="0" xfId="1" applyNumberFormat="1" applyFont="1" applyFill="1" applyBorder="1" applyAlignment="1" applyProtection="1">
      <alignment horizontal="center" vertical="center"/>
    </xf>
    <xf numFmtId="4" fontId="49" fillId="0" borderId="0" xfId="0" applyNumberFormat="1" applyFont="1" applyFill="1" applyBorder="1" applyAlignment="1" applyProtection="1">
      <alignment horizontal="center" vertical="center"/>
    </xf>
    <xf numFmtId="4" fontId="49" fillId="0" borderId="0" xfId="0" quotePrefix="1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2" fillId="0" borderId="0" xfId="0" applyFont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vertical="center" indent="1"/>
    </xf>
    <xf numFmtId="0" fontId="10" fillId="0" borderId="8" xfId="0" applyFont="1" applyBorder="1" applyAlignment="1" applyProtection="1">
      <alignment horizontal="left" vertical="center" indent="1"/>
    </xf>
    <xf numFmtId="0" fontId="45" fillId="3" borderId="20" xfId="0" applyFont="1" applyFill="1" applyBorder="1" applyAlignment="1" applyProtection="1">
      <alignment horizontal="right" vertical="center" wrapText="1"/>
    </xf>
    <xf numFmtId="0" fontId="45" fillId="3" borderId="0" xfId="0" applyFont="1" applyFill="1" applyBorder="1" applyAlignment="1" applyProtection="1">
      <alignment horizontal="right" vertical="center" wrapText="1"/>
    </xf>
    <xf numFmtId="0" fontId="39" fillId="2" borderId="12" xfId="0" applyFont="1" applyFill="1" applyBorder="1" applyAlignment="1" applyProtection="1">
      <alignment vertical="top" wrapText="1"/>
      <protection locked="0"/>
    </xf>
    <xf numFmtId="0" fontId="39" fillId="2" borderId="13" xfId="0" applyFont="1" applyFill="1" applyBorder="1" applyAlignment="1" applyProtection="1">
      <alignment vertical="top" wrapText="1"/>
      <protection locked="0"/>
    </xf>
    <xf numFmtId="0" fontId="39" fillId="2" borderId="14" xfId="0" applyFont="1" applyFill="1" applyBorder="1" applyAlignment="1" applyProtection="1">
      <alignment vertical="top" wrapText="1"/>
      <protection locked="0"/>
    </xf>
    <xf numFmtId="0" fontId="39" fillId="2" borderId="15" xfId="0" applyFont="1" applyFill="1" applyBorder="1" applyAlignment="1" applyProtection="1">
      <alignment vertical="top" wrapText="1"/>
      <protection locked="0"/>
    </xf>
    <xf numFmtId="0" fontId="39" fillId="2" borderId="0" xfId="0" applyFont="1" applyFill="1" applyBorder="1" applyAlignment="1" applyProtection="1">
      <alignment vertical="top" wrapText="1"/>
      <protection locked="0"/>
    </xf>
    <xf numFmtId="0" fontId="39" fillId="2" borderId="16" xfId="0" applyFont="1" applyFill="1" applyBorder="1" applyAlignment="1" applyProtection="1">
      <alignment vertical="top" wrapText="1"/>
      <protection locked="0"/>
    </xf>
    <xf numFmtId="0" fontId="39" fillId="2" borderId="17" xfId="0" applyFont="1" applyFill="1" applyBorder="1" applyAlignment="1" applyProtection="1">
      <alignment vertical="top" wrapText="1"/>
      <protection locked="0"/>
    </xf>
    <xf numFmtId="0" fontId="39" fillId="2" borderId="18" xfId="0" applyFont="1" applyFill="1" applyBorder="1" applyAlignment="1" applyProtection="1">
      <alignment vertical="top" wrapText="1"/>
      <protection locked="0"/>
    </xf>
    <xf numFmtId="0" fontId="39" fillId="2" borderId="19" xfId="0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right" vertical="center"/>
    </xf>
    <xf numFmtId="0" fontId="42" fillId="0" borderId="16" xfId="0" applyFont="1" applyBorder="1" applyAlignment="1" applyProtection="1">
      <alignment horizontal="right" vertical="center"/>
    </xf>
    <xf numFmtId="0" fontId="47" fillId="0" borderId="24" xfId="0" applyFont="1" applyFill="1" applyBorder="1" applyAlignment="1" applyProtection="1">
      <alignment horizontal="center" vertical="center"/>
    </xf>
    <xf numFmtId="0" fontId="47" fillId="0" borderId="25" xfId="0" applyFont="1" applyFill="1" applyBorder="1" applyAlignment="1" applyProtection="1">
      <alignment horizontal="center" vertical="center"/>
    </xf>
    <xf numFmtId="0" fontId="47" fillId="0" borderId="11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6" fillId="2" borderId="26" xfId="0" applyFont="1" applyFill="1" applyBorder="1" applyAlignment="1" applyProtection="1">
      <alignment horizontal="center" vertical="center" wrapText="1"/>
      <protection locked="0"/>
    </xf>
    <xf numFmtId="0" fontId="46" fillId="2" borderId="27" xfId="0" applyFont="1" applyFill="1" applyBorder="1" applyAlignment="1" applyProtection="1">
      <alignment horizontal="center" vertical="center" wrapText="1"/>
      <protection locked="0"/>
    </xf>
    <xf numFmtId="0" fontId="46" fillId="2" borderId="28" xfId="0" applyFont="1" applyFill="1" applyBorder="1" applyAlignment="1" applyProtection="1">
      <alignment horizontal="center" vertical="center" wrapText="1"/>
      <protection locked="0"/>
    </xf>
    <xf numFmtId="0" fontId="39" fillId="2" borderId="12" xfId="0" applyFont="1" applyFill="1" applyBorder="1" applyAlignment="1" applyProtection="1">
      <alignment horizontal="left" vertical="center" wrapText="1"/>
      <protection locked="0"/>
    </xf>
    <xf numFmtId="0" fontId="39" fillId="2" borderId="13" xfId="0" applyFont="1" applyFill="1" applyBorder="1" applyAlignment="1" applyProtection="1">
      <alignment horizontal="left" vertical="center" wrapText="1"/>
      <protection locked="0"/>
    </xf>
    <xf numFmtId="0" fontId="39" fillId="2" borderId="14" xfId="0" applyFont="1" applyFill="1" applyBorder="1" applyAlignment="1" applyProtection="1">
      <alignment horizontal="left" vertical="center" wrapText="1"/>
      <protection locked="0"/>
    </xf>
    <xf numFmtId="0" fontId="39" fillId="2" borderId="17" xfId="0" applyFont="1" applyFill="1" applyBorder="1" applyAlignment="1" applyProtection="1">
      <alignment horizontal="left" vertical="center" wrapText="1"/>
      <protection locked="0"/>
    </xf>
    <xf numFmtId="0" fontId="39" fillId="2" borderId="18" xfId="0" applyFont="1" applyFill="1" applyBorder="1" applyAlignment="1" applyProtection="1">
      <alignment horizontal="left" vertical="center" wrapText="1"/>
      <protection locked="0"/>
    </xf>
    <xf numFmtId="0" fontId="39" fillId="2" borderId="19" xfId="0" applyFont="1" applyFill="1" applyBorder="1" applyAlignment="1" applyProtection="1">
      <alignment horizontal="left" vertical="center" wrapText="1"/>
      <protection locked="0"/>
    </xf>
    <xf numFmtId="0" fontId="77" fillId="0" borderId="24" xfId="0" applyFont="1" applyFill="1" applyBorder="1" applyAlignment="1" applyProtection="1">
      <alignment horizontal="center" vertical="center"/>
    </xf>
    <xf numFmtId="0" fontId="77" fillId="0" borderId="25" xfId="0" applyFont="1" applyFill="1" applyBorder="1" applyAlignment="1" applyProtection="1">
      <alignment horizontal="center" vertical="center"/>
    </xf>
    <xf numFmtId="0" fontId="77" fillId="0" borderId="11" xfId="0" applyFont="1" applyFill="1" applyBorder="1" applyAlignment="1" applyProtection="1">
      <alignment horizontal="center" vertical="center"/>
    </xf>
    <xf numFmtId="0" fontId="77" fillId="3" borderId="24" xfId="0" applyFont="1" applyFill="1" applyBorder="1" applyAlignment="1" applyProtection="1">
      <alignment horizontal="center" vertical="center"/>
    </xf>
    <xf numFmtId="0" fontId="77" fillId="3" borderId="25" xfId="0" applyFont="1" applyFill="1" applyBorder="1" applyAlignment="1" applyProtection="1">
      <alignment horizontal="center" vertical="center"/>
    </xf>
    <xf numFmtId="0" fontId="77" fillId="3" borderId="11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7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35" fillId="0" borderId="26" xfId="0" applyFont="1" applyBorder="1" applyAlignment="1" applyProtection="1">
      <alignment horizontal="center"/>
    </xf>
    <xf numFmtId="0" fontId="35" fillId="0" borderId="27" xfId="0" applyFont="1" applyBorder="1" applyAlignment="1" applyProtection="1">
      <alignment horizontal="center"/>
    </xf>
    <xf numFmtId="0" fontId="35" fillId="0" borderId="28" xfId="0" applyFont="1" applyBorder="1" applyAlignment="1" applyProtection="1">
      <alignment horizontal="center"/>
    </xf>
    <xf numFmtId="0" fontId="30" fillId="5" borderId="12" xfId="0" applyFont="1" applyFill="1" applyBorder="1" applyAlignment="1" applyProtection="1">
      <alignment vertical="top" wrapText="1"/>
      <protection locked="0"/>
    </xf>
    <xf numFmtId="0" fontId="30" fillId="5" borderId="13" xfId="0" applyFont="1" applyFill="1" applyBorder="1" applyAlignment="1" applyProtection="1">
      <alignment vertical="top" wrapText="1"/>
      <protection locked="0"/>
    </xf>
    <xf numFmtId="0" fontId="30" fillId="5" borderId="14" xfId="0" applyFont="1" applyFill="1" applyBorder="1" applyAlignment="1" applyProtection="1">
      <alignment vertical="top" wrapText="1"/>
      <protection locked="0"/>
    </xf>
    <xf numFmtId="0" fontId="30" fillId="5" borderId="15" xfId="0" applyFont="1" applyFill="1" applyBorder="1" applyAlignment="1" applyProtection="1">
      <alignment vertical="top" wrapText="1"/>
      <protection locked="0"/>
    </xf>
    <xf numFmtId="0" fontId="30" fillId="5" borderId="0" xfId="0" applyFont="1" applyFill="1" applyBorder="1" applyAlignment="1" applyProtection="1">
      <alignment vertical="top" wrapText="1"/>
      <protection locked="0"/>
    </xf>
    <xf numFmtId="0" fontId="30" fillId="5" borderId="16" xfId="0" applyFont="1" applyFill="1" applyBorder="1" applyAlignment="1" applyProtection="1">
      <alignment vertical="top" wrapText="1"/>
      <protection locked="0"/>
    </xf>
    <xf numFmtId="0" fontId="30" fillId="5" borderId="17" xfId="0" applyFont="1" applyFill="1" applyBorder="1" applyAlignment="1" applyProtection="1">
      <alignment vertical="top" wrapText="1"/>
      <protection locked="0"/>
    </xf>
    <xf numFmtId="0" fontId="30" fillId="5" borderId="18" xfId="0" applyFont="1" applyFill="1" applyBorder="1" applyAlignment="1" applyProtection="1">
      <alignment vertical="top" wrapText="1"/>
      <protection locked="0"/>
    </xf>
    <xf numFmtId="0" fontId="30" fillId="5" borderId="19" xfId="0" applyFont="1" applyFill="1" applyBorder="1" applyAlignment="1" applyProtection="1">
      <alignment vertical="top" wrapText="1"/>
      <protection locked="0"/>
    </xf>
    <xf numFmtId="0" fontId="17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30" fillId="0" borderId="5" xfId="0" applyFont="1" applyBorder="1" applyAlignment="1" applyProtection="1">
      <alignment horizontal="center"/>
    </xf>
    <xf numFmtId="0" fontId="39" fillId="2" borderId="12" xfId="3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39" fillId="2" borderId="14" xfId="3" applyFont="1" applyFill="1" applyBorder="1" applyAlignment="1" applyProtection="1">
      <alignment vertical="center"/>
      <protection locked="0"/>
    </xf>
    <xf numFmtId="0" fontId="39" fillId="2" borderId="15" xfId="3" applyFont="1" applyFill="1" applyBorder="1" applyAlignment="1" applyProtection="1">
      <alignment vertical="center"/>
      <protection locked="0"/>
    </xf>
    <xf numFmtId="0" fontId="39" fillId="2" borderId="0" xfId="3" applyFont="1" applyFill="1" applyBorder="1" applyAlignment="1" applyProtection="1">
      <alignment vertical="center"/>
      <protection locked="0"/>
    </xf>
    <xf numFmtId="0" fontId="39" fillId="2" borderId="16" xfId="3" applyFont="1" applyFill="1" applyBorder="1" applyAlignment="1" applyProtection="1">
      <alignment vertical="center"/>
      <protection locked="0"/>
    </xf>
    <xf numFmtId="0" fontId="39" fillId="2" borderId="12" xfId="3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39" fillId="2" borderId="14" xfId="3" applyFont="1" applyFill="1" applyBorder="1" applyAlignment="1" applyProtection="1">
      <alignment vertical="center"/>
      <protection locked="0"/>
    </xf>
    <xf numFmtId="0" fontId="39" fillId="2" borderId="15" xfId="3" applyFont="1" applyFill="1" applyBorder="1" applyAlignment="1" applyProtection="1">
      <alignment vertical="center"/>
      <protection locked="0"/>
    </xf>
    <xf numFmtId="0" fontId="39" fillId="2" borderId="0" xfId="3" applyFont="1" applyFill="1" applyBorder="1" applyAlignment="1" applyProtection="1">
      <alignment vertical="center"/>
      <protection locked="0"/>
    </xf>
    <xf numFmtId="0" fontId="39" fillId="2" borderId="16" xfId="3" applyFont="1" applyFill="1" applyBorder="1" applyAlignment="1" applyProtection="1">
      <alignment vertical="center"/>
      <protection locked="0"/>
    </xf>
    <xf numFmtId="0" fontId="39" fillId="2" borderId="12" xfId="3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39" fillId="2" borderId="15" xfId="3" applyFont="1" applyFill="1" applyBorder="1" applyAlignment="1" applyProtection="1">
      <alignment vertical="center"/>
      <protection locked="0"/>
    </xf>
    <xf numFmtId="0" fontId="39" fillId="2" borderId="0" xfId="3" applyFont="1" applyFill="1" applyBorder="1" applyAlignment="1" applyProtection="1">
      <alignment vertical="center"/>
      <protection locked="0"/>
    </xf>
    <xf numFmtId="3" fontId="39" fillId="2" borderId="14" xfId="3" applyNumberFormat="1" applyFont="1" applyFill="1" applyBorder="1" applyAlignment="1" applyProtection="1">
      <alignment vertical="center"/>
      <protection locked="0"/>
    </xf>
    <xf numFmtId="3" fontId="39" fillId="2" borderId="16" xfId="3" applyNumberFormat="1" applyFont="1" applyFill="1" applyBorder="1" applyAlignment="1" applyProtection="1">
      <alignment vertical="center"/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19050</xdr:rowOff>
        </xdr:from>
        <xdr:to>
          <xdr:col>8</xdr:col>
          <xdr:colOff>152400</xdr:colOff>
          <xdr:row>20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19050</xdr:rowOff>
        </xdr:from>
        <xdr:to>
          <xdr:col>9</xdr:col>
          <xdr:colOff>28575</xdr:colOff>
          <xdr:row>20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57150</xdr:rowOff>
        </xdr:from>
        <xdr:to>
          <xdr:col>8</xdr:col>
          <xdr:colOff>133350</xdr:colOff>
          <xdr:row>35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66675</xdr:rowOff>
        </xdr:from>
        <xdr:to>
          <xdr:col>8</xdr:col>
          <xdr:colOff>647700</xdr:colOff>
          <xdr:row>35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114300</xdr:colOff>
      <xdr:row>9</xdr:row>
      <xdr:rowOff>57150</xdr:rowOff>
    </xdr:from>
    <xdr:to>
      <xdr:col>3</xdr:col>
      <xdr:colOff>554910</xdr:colOff>
      <xdr:row>10</xdr:row>
      <xdr:rowOff>152400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14300" y="1435100"/>
          <a:ext cx="2032000" cy="260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number of non-residential connections, e.g., 2 industrial connections.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114300</xdr:colOff>
      <xdr:row>5</xdr:row>
      <xdr:rowOff>9525</xdr:rowOff>
    </xdr:from>
    <xdr:to>
      <xdr:col>9</xdr:col>
      <xdr:colOff>0</xdr:colOff>
      <xdr:row>6</xdr:row>
      <xdr:rowOff>152520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687996" y="763242"/>
          <a:ext cx="3935895" cy="308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Convert "Number of other connections" (Cell E9) to ERCs here. </a:t>
          </a:r>
          <a:r>
            <a:rPr lang="en-US" sz="800" b="0" i="1" u="none" strike="noStrike" baseline="0">
              <a:solidFill>
                <a:srgbClr val="0000FF"/>
              </a:solidFill>
              <a:latin typeface="Arial"/>
              <a:cs typeface="Arial"/>
            </a:rPr>
            <a:t>[ERCs of other connections = peak day demand of other connections in gal per day / 800 gpd]</a:t>
          </a:r>
        </a:p>
      </xdr:txBody>
    </xdr:sp>
    <xdr:clientData/>
  </xdr:twoCellAnchor>
  <xdr:twoCellAnchor>
    <xdr:from>
      <xdr:col>3</xdr:col>
      <xdr:colOff>428625</xdr:colOff>
      <xdr:row>8</xdr:row>
      <xdr:rowOff>114300</xdr:rowOff>
    </xdr:from>
    <xdr:to>
      <xdr:col>4</xdr:col>
      <xdr:colOff>0</xdr:colOff>
      <xdr:row>9</xdr:row>
      <xdr:rowOff>47625</xdr:rowOff>
    </xdr:to>
    <xdr:sp macro="" textlink="">
      <xdr:nvSpPr>
        <xdr:cNvPr id="1203" name="Line 18"/>
        <xdr:cNvSpPr>
          <a:spLocks noChangeShapeType="1"/>
        </xdr:cNvSpPr>
      </xdr:nvSpPr>
      <xdr:spPr bwMode="auto">
        <a:xfrm flipV="1">
          <a:off x="2009775" y="1371600"/>
          <a:ext cx="2381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407670</xdr:colOff>
      <xdr:row>16</xdr:row>
      <xdr:rowOff>63500</xdr:rowOff>
    </xdr:from>
    <xdr:to>
      <xdr:col>9</xdr:col>
      <xdr:colOff>7142</xdr:colOff>
      <xdr:row>19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111625" y="2895600"/>
          <a:ext cx="14636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estimated irrigated acre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per residential lot 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here</a:t>
          </a:r>
          <a:r>
            <a:rPr lang="en-US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638175</xdr:colOff>
      <xdr:row>18</xdr:row>
      <xdr:rowOff>114300</xdr:rowOff>
    </xdr:from>
    <xdr:to>
      <xdr:col>8</xdr:col>
      <xdr:colOff>638175</xdr:colOff>
      <xdr:row>22</xdr:row>
      <xdr:rowOff>76200</xdr:rowOff>
    </xdr:to>
    <xdr:sp macro="" textlink="">
      <xdr:nvSpPr>
        <xdr:cNvPr id="1205" name="Line 22"/>
        <xdr:cNvSpPr>
          <a:spLocks noChangeShapeType="1"/>
        </xdr:cNvSpPr>
      </xdr:nvSpPr>
      <xdr:spPr bwMode="auto">
        <a:xfrm flipH="1">
          <a:off x="5591175" y="2857500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258445</xdr:colOff>
      <xdr:row>23</xdr:row>
      <xdr:rowOff>167005</xdr:rowOff>
    </xdr:from>
    <xdr:to>
      <xdr:col>6</xdr:col>
      <xdr:colOff>267970</xdr:colOff>
      <xdr:row>25</xdr:row>
      <xdr:rowOff>107674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503032" y="3827918"/>
          <a:ext cx="1458981" cy="321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total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 irrigated acres of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other connections 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here.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266700</xdr:colOff>
      <xdr:row>23</xdr:row>
      <xdr:rowOff>142875</xdr:rowOff>
    </xdr:from>
    <xdr:to>
      <xdr:col>8</xdr:col>
      <xdr:colOff>9525</xdr:colOff>
      <xdr:row>24</xdr:row>
      <xdr:rowOff>66675</xdr:rowOff>
    </xdr:to>
    <xdr:sp macro="" textlink="">
      <xdr:nvSpPr>
        <xdr:cNvPr id="1207" name="Line 24"/>
        <xdr:cNvSpPr>
          <a:spLocks noChangeShapeType="1"/>
        </xdr:cNvSpPr>
      </xdr:nvSpPr>
      <xdr:spPr bwMode="auto">
        <a:xfrm flipV="1">
          <a:off x="4019550" y="3752850"/>
          <a:ext cx="9429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125095</xdr:colOff>
      <xdr:row>32</xdr:row>
      <xdr:rowOff>22225</xdr:rowOff>
    </xdr:from>
    <xdr:to>
      <xdr:col>9</xdr:col>
      <xdr:colOff>12724</xdr:colOff>
      <xdr:row>34</xdr:row>
      <xdr:rowOff>19175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495800" y="5448300"/>
          <a:ext cx="10858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571500</xdr:colOff>
      <xdr:row>33</xdr:row>
      <xdr:rowOff>85725</xdr:rowOff>
    </xdr:from>
    <xdr:to>
      <xdr:col>8</xdr:col>
      <xdr:colOff>571500</xdr:colOff>
      <xdr:row>35</xdr:row>
      <xdr:rowOff>57150</xdr:rowOff>
    </xdr:to>
    <xdr:sp macro="" textlink="">
      <xdr:nvSpPr>
        <xdr:cNvPr id="1209" name="Line 26"/>
        <xdr:cNvSpPr>
          <a:spLocks noChangeShapeType="1"/>
        </xdr:cNvSpPr>
      </xdr:nvSpPr>
      <xdr:spPr bwMode="auto">
        <a:xfrm>
          <a:off x="5524500" y="53149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264796</xdr:colOff>
      <xdr:row>38</xdr:row>
      <xdr:rowOff>19050</xdr:rowOff>
    </xdr:from>
    <xdr:to>
      <xdr:col>7</xdr:col>
      <xdr:colOff>421641</xdr:colOff>
      <xdr:row>39</xdr:row>
      <xdr:rowOff>152577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3968751" y="6797675"/>
          <a:ext cx="825500" cy="3079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409575</xdr:colOff>
      <xdr:row>36</xdr:row>
      <xdr:rowOff>104775</xdr:rowOff>
    </xdr:from>
    <xdr:to>
      <xdr:col>8</xdr:col>
      <xdr:colOff>114300</xdr:colOff>
      <xdr:row>38</xdr:row>
      <xdr:rowOff>19050</xdr:rowOff>
    </xdr:to>
    <xdr:sp macro="" textlink="">
      <xdr:nvSpPr>
        <xdr:cNvPr id="1211" name="Line 28"/>
        <xdr:cNvSpPr>
          <a:spLocks noChangeShapeType="1"/>
        </xdr:cNvSpPr>
      </xdr:nvSpPr>
      <xdr:spPr bwMode="auto">
        <a:xfrm flipV="1">
          <a:off x="4857750" y="58864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423543</xdr:colOff>
      <xdr:row>51</xdr:row>
      <xdr:rowOff>24708</xdr:rowOff>
    </xdr:from>
    <xdr:to>
      <xdr:col>9</xdr:col>
      <xdr:colOff>157369</xdr:colOff>
      <xdr:row>52</xdr:row>
      <xdr:rowOff>16565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668130" y="8133382"/>
          <a:ext cx="3104848" cy="1575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4.2 "Total Existing Source Capacity" cell below.</a:t>
          </a:r>
        </a:p>
      </xdr:txBody>
    </xdr:sp>
    <xdr:clientData/>
  </xdr:twoCellAnchor>
  <xdr:twoCellAnchor>
    <xdr:from>
      <xdr:col>3</xdr:col>
      <xdr:colOff>619125</xdr:colOff>
      <xdr:row>51</xdr:row>
      <xdr:rowOff>133350</xdr:rowOff>
    </xdr:from>
    <xdr:to>
      <xdr:col>4</xdr:col>
      <xdr:colOff>409575</xdr:colOff>
      <xdr:row>52</xdr:row>
      <xdr:rowOff>85725</xdr:rowOff>
    </xdr:to>
    <xdr:sp macro="" textlink="">
      <xdr:nvSpPr>
        <xdr:cNvPr id="1213" name="Line 36"/>
        <xdr:cNvSpPr>
          <a:spLocks noChangeShapeType="1"/>
        </xdr:cNvSpPr>
      </xdr:nvSpPr>
      <xdr:spPr bwMode="auto">
        <a:xfrm flipH="1">
          <a:off x="2200275" y="8143875"/>
          <a:ext cx="4572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25</xdr:row>
      <xdr:rowOff>114300</xdr:rowOff>
    </xdr:from>
    <xdr:to>
      <xdr:col>9</xdr:col>
      <xdr:colOff>12737</xdr:colOff>
      <xdr:row>29</xdr:row>
      <xdr:rowOff>107673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4551708" y="4156213"/>
          <a:ext cx="1076638" cy="6808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Select Irrigated Zone #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from the pick list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.  See "Irrigation Demands &amp; Map" tab on the bottom of the screen or WaterLink.</a:t>
          </a:r>
        </a:p>
      </xdr:txBody>
    </xdr:sp>
    <xdr:clientData/>
  </xdr:twoCellAnchor>
  <xdr:twoCellAnchor>
    <xdr:from>
      <xdr:col>8</xdr:col>
      <xdr:colOff>47625</xdr:colOff>
      <xdr:row>24</xdr:row>
      <xdr:rowOff>171450</xdr:rowOff>
    </xdr:from>
    <xdr:to>
      <xdr:col>8</xdr:col>
      <xdr:colOff>209550</xdr:colOff>
      <xdr:row>25</xdr:row>
      <xdr:rowOff>104775</xdr:rowOff>
    </xdr:to>
    <xdr:sp macro="" textlink="">
      <xdr:nvSpPr>
        <xdr:cNvPr id="1215" name="Line 39"/>
        <xdr:cNvSpPr>
          <a:spLocks noChangeShapeType="1"/>
        </xdr:cNvSpPr>
      </xdr:nvSpPr>
      <xdr:spPr bwMode="auto">
        <a:xfrm flipV="1">
          <a:off x="5000625" y="3971925"/>
          <a:ext cx="161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442623</xdr:colOff>
      <xdr:row>60</xdr:row>
      <xdr:rowOff>125894</xdr:rowOff>
    </xdr:from>
    <xdr:to>
      <xdr:col>9</xdr:col>
      <xdr:colOff>190500</xdr:colOff>
      <xdr:row>61</xdr:row>
      <xdr:rowOff>132520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2687210" y="9642611"/>
          <a:ext cx="3069203" cy="1722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4.3 "Total Existing Storage Capcity" cell below.</a:t>
          </a:r>
        </a:p>
      </xdr:txBody>
    </xdr:sp>
    <xdr:clientData/>
  </xdr:twoCellAnchor>
  <xdr:twoCellAnchor>
    <xdr:from>
      <xdr:col>3</xdr:col>
      <xdr:colOff>647700</xdr:colOff>
      <xdr:row>61</xdr:row>
      <xdr:rowOff>47625</xdr:rowOff>
    </xdr:from>
    <xdr:to>
      <xdr:col>4</xdr:col>
      <xdr:colOff>438150</xdr:colOff>
      <xdr:row>61</xdr:row>
      <xdr:rowOff>47625</xdr:rowOff>
    </xdr:to>
    <xdr:sp macro="" textlink="">
      <xdr:nvSpPr>
        <xdr:cNvPr id="1217" name="Line 41"/>
        <xdr:cNvSpPr>
          <a:spLocks noChangeShapeType="1"/>
        </xdr:cNvSpPr>
      </xdr:nvSpPr>
      <xdr:spPr bwMode="auto">
        <a:xfrm flipH="1">
          <a:off x="2228850" y="96012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200025</xdr:colOff>
      <xdr:row>77</xdr:row>
      <xdr:rowOff>20956</xdr:rowOff>
    </xdr:from>
    <xdr:to>
      <xdr:col>9</xdr:col>
      <xdr:colOff>283844</xdr:colOff>
      <xdr:row>77</xdr:row>
      <xdr:rowOff>184309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3244850" y="13442951"/>
          <a:ext cx="2609849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77</xdr:row>
      <xdr:rowOff>95250</xdr:rowOff>
    </xdr:from>
    <xdr:to>
      <xdr:col>5</xdr:col>
      <xdr:colOff>200025</xdr:colOff>
      <xdr:row>77</xdr:row>
      <xdr:rowOff>95250</xdr:rowOff>
    </xdr:to>
    <xdr:sp macro="" textlink="">
      <xdr:nvSpPr>
        <xdr:cNvPr id="1219" name="Line 43"/>
        <xdr:cNvSpPr>
          <a:spLocks noChangeShapeType="1"/>
        </xdr:cNvSpPr>
      </xdr:nvSpPr>
      <xdr:spPr bwMode="auto">
        <a:xfrm flipH="1">
          <a:off x="3086100" y="124206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410845</xdr:colOff>
      <xdr:row>54</xdr:row>
      <xdr:rowOff>37133</xdr:rowOff>
    </xdr:from>
    <xdr:to>
      <xdr:col>9</xdr:col>
      <xdr:colOff>188595</xdr:colOff>
      <xdr:row>55</xdr:row>
      <xdr:rowOff>142460</xdr:rowOff>
    </xdr:to>
    <xdr:sp macro="" textlink="">
      <xdr:nvSpPr>
        <xdr:cNvPr id="2" name="Text Box 58"/>
        <xdr:cNvSpPr txBox="1">
          <a:spLocks noChangeArrowheads="1"/>
        </xdr:cNvSpPr>
      </xdr:nvSpPr>
      <xdr:spPr bwMode="auto">
        <a:xfrm>
          <a:off x="2655432" y="8642763"/>
          <a:ext cx="3148772" cy="27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Less than 100% indicates: (1) additional source capacity is needed, and (2) source deficiency should be assessed.</a:t>
          </a:r>
        </a:p>
      </xdr:txBody>
    </xdr:sp>
    <xdr:clientData/>
  </xdr:twoCellAnchor>
  <xdr:twoCellAnchor>
    <xdr:from>
      <xdr:col>3</xdr:col>
      <xdr:colOff>619125</xdr:colOff>
      <xdr:row>54</xdr:row>
      <xdr:rowOff>95250</xdr:rowOff>
    </xdr:from>
    <xdr:to>
      <xdr:col>4</xdr:col>
      <xdr:colOff>419100</xdr:colOff>
      <xdr:row>54</xdr:row>
      <xdr:rowOff>95250</xdr:rowOff>
    </xdr:to>
    <xdr:sp macro="" textlink="">
      <xdr:nvSpPr>
        <xdr:cNvPr id="1221" name="Line 59"/>
        <xdr:cNvSpPr>
          <a:spLocks noChangeShapeType="1"/>
        </xdr:cNvSpPr>
      </xdr:nvSpPr>
      <xdr:spPr bwMode="auto">
        <a:xfrm flipH="1" flipV="1">
          <a:off x="2200275" y="85915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431164</xdr:colOff>
      <xdr:row>62</xdr:row>
      <xdr:rowOff>0</xdr:rowOff>
    </xdr:from>
    <xdr:to>
      <xdr:col>9</xdr:col>
      <xdr:colOff>182217</xdr:colOff>
      <xdr:row>63</xdr:row>
      <xdr:rowOff>132522</xdr:rowOff>
    </xdr:to>
    <xdr:sp macro="" textlink="">
      <xdr:nvSpPr>
        <xdr:cNvPr id="3" name="Text Box 60"/>
        <xdr:cNvSpPr txBox="1">
          <a:spLocks noChangeArrowheads="1"/>
        </xdr:cNvSpPr>
      </xdr:nvSpPr>
      <xdr:spPr bwMode="auto">
        <a:xfrm>
          <a:off x="2675751" y="9848022"/>
          <a:ext cx="3072379" cy="298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Storage deficit indicates that: (1) additional storage volume is needed, and (2) storage deficiency should be assessed.</a:t>
          </a:r>
        </a:p>
      </xdr:txBody>
    </xdr:sp>
    <xdr:clientData/>
  </xdr:twoCellAnchor>
  <xdr:twoCellAnchor>
    <xdr:from>
      <xdr:col>4</xdr:col>
      <xdr:colOff>209550</xdr:colOff>
      <xdr:row>85</xdr:row>
      <xdr:rowOff>31752</xdr:rowOff>
    </xdr:from>
    <xdr:to>
      <xdr:col>5</xdr:col>
      <xdr:colOff>383578</xdr:colOff>
      <xdr:row>92</xdr:row>
      <xdr:rowOff>66262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2454137" y="13822295"/>
          <a:ext cx="952593" cy="12272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Use this number in Cell I8 ("Number of residential connections") on Page 1 to calculate PROJECTED demand &amp; req'ts (including both existing &amp; future connections).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204470</xdr:colOff>
      <xdr:row>98</xdr:row>
      <xdr:rowOff>22225</xdr:rowOff>
    </xdr:from>
    <xdr:to>
      <xdr:col>5</xdr:col>
      <xdr:colOff>497916</xdr:colOff>
      <xdr:row>104</xdr:row>
      <xdr:rowOff>118710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2451100" y="16929100"/>
          <a:ext cx="1085850" cy="1117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kern="0" baseline="0">
              <a:solidFill>
                <a:srgbClr val="0000FF"/>
              </a:solidFill>
              <a:latin typeface="Arial"/>
              <a:cs typeface="Arial"/>
            </a:rPr>
            <a:t>Diaphragm or air pressure tanks shall NOT be considered effective storage volume for (1) community systems, or (2) NTNC with significant demand UNLESS an exception has been granted.</a:t>
          </a:r>
        </a:p>
      </xdr:txBody>
    </xdr:sp>
    <xdr:clientData/>
  </xdr:twoCellAnchor>
  <xdr:twoCellAnchor>
    <xdr:from>
      <xdr:col>4</xdr:col>
      <xdr:colOff>419126</xdr:colOff>
      <xdr:row>50</xdr:row>
      <xdr:rowOff>4171</xdr:rowOff>
    </xdr:from>
    <xdr:to>
      <xdr:col>9</xdr:col>
      <xdr:colOff>149087</xdr:colOff>
      <xdr:row>50</xdr:row>
      <xdr:rowOff>157369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2663713" y="7947193"/>
          <a:ext cx="3100983" cy="1531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2 "Total Source" cell above.</a:t>
          </a:r>
        </a:p>
      </xdr:txBody>
    </xdr:sp>
    <xdr:clientData/>
  </xdr:twoCellAnchor>
  <xdr:twoCellAnchor>
    <xdr:from>
      <xdr:col>4</xdr:col>
      <xdr:colOff>436244</xdr:colOff>
      <xdr:row>59</xdr:row>
      <xdr:rowOff>50552</xdr:rowOff>
    </xdr:from>
    <xdr:to>
      <xdr:col>9</xdr:col>
      <xdr:colOff>190500</xdr:colOff>
      <xdr:row>60</xdr:row>
      <xdr:rowOff>66261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2680831" y="9401617"/>
          <a:ext cx="3075582" cy="1813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2 "Total Storage" cell above.</a:t>
          </a:r>
        </a:p>
      </xdr:txBody>
    </xdr:sp>
    <xdr:clientData/>
  </xdr:twoCellAnchor>
  <xdr:twoCellAnchor>
    <xdr:from>
      <xdr:col>3</xdr:col>
      <xdr:colOff>609600</xdr:colOff>
      <xdr:row>50</xdr:row>
      <xdr:rowOff>104775</xdr:rowOff>
    </xdr:from>
    <xdr:to>
      <xdr:col>4</xdr:col>
      <xdr:colOff>428625</xdr:colOff>
      <xdr:row>51</xdr:row>
      <xdr:rowOff>47625</xdr:rowOff>
    </xdr:to>
    <xdr:sp macro="" textlink="">
      <xdr:nvSpPr>
        <xdr:cNvPr id="1227" name="Line 90"/>
        <xdr:cNvSpPr>
          <a:spLocks noChangeShapeType="1"/>
        </xdr:cNvSpPr>
      </xdr:nvSpPr>
      <xdr:spPr bwMode="auto">
        <a:xfrm flipH="1">
          <a:off x="2190750" y="7953375"/>
          <a:ext cx="4857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59</xdr:row>
      <xdr:rowOff>152400</xdr:rowOff>
    </xdr:from>
    <xdr:to>
      <xdr:col>4</xdr:col>
      <xdr:colOff>447675</xdr:colOff>
      <xdr:row>60</xdr:row>
      <xdr:rowOff>28575</xdr:rowOff>
    </xdr:to>
    <xdr:sp macro="" textlink="">
      <xdr:nvSpPr>
        <xdr:cNvPr id="1228" name="Line 91"/>
        <xdr:cNvSpPr>
          <a:spLocks noChangeShapeType="1"/>
        </xdr:cNvSpPr>
      </xdr:nvSpPr>
      <xdr:spPr bwMode="auto">
        <a:xfrm flipH="1">
          <a:off x="2219325" y="9382125"/>
          <a:ext cx="476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114991</xdr:colOff>
      <xdr:row>78</xdr:row>
      <xdr:rowOff>40723</xdr:rowOff>
    </xdr:from>
    <xdr:to>
      <xdr:col>10</xdr:col>
      <xdr:colOff>319450</xdr:colOff>
      <xdr:row>80</xdr:row>
      <xdr:rowOff>122771</xdr:rowOff>
    </xdr:to>
    <xdr:sp macro="" textlink="">
      <xdr:nvSpPr>
        <xdr:cNvPr id="38" name="Text Box 83"/>
        <xdr:cNvSpPr txBox="1">
          <a:spLocks noChangeArrowheads="1"/>
        </xdr:cNvSpPr>
      </xdr:nvSpPr>
      <xdr:spPr bwMode="auto">
        <a:xfrm>
          <a:off x="5730600" y="12754527"/>
          <a:ext cx="842220" cy="454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kern="0" baseline="0">
              <a:solidFill>
                <a:srgbClr val="0000FF"/>
              </a:solidFill>
              <a:latin typeface="Arial"/>
              <a:cs typeface="Arial"/>
            </a:rPr>
            <a:t>If applicable, use this number in cell I8 or cell I9 on Page 1.</a:t>
          </a:r>
        </a:p>
      </xdr:txBody>
    </xdr:sp>
    <xdr:clientData/>
  </xdr:twoCellAnchor>
  <xdr:twoCellAnchor>
    <xdr:from>
      <xdr:col>8</xdr:col>
      <xdr:colOff>600075</xdr:colOff>
      <xdr:row>80</xdr:row>
      <xdr:rowOff>76200</xdr:rowOff>
    </xdr:from>
    <xdr:to>
      <xdr:col>9</xdr:col>
      <xdr:colOff>104775</xdr:colOff>
      <xdr:row>80</xdr:row>
      <xdr:rowOff>76200</xdr:rowOff>
    </xdr:to>
    <xdr:sp macro="" textlink="">
      <xdr:nvSpPr>
        <xdr:cNvPr id="1230" name="Line 61"/>
        <xdr:cNvSpPr>
          <a:spLocks noChangeShapeType="1"/>
        </xdr:cNvSpPr>
      </xdr:nvSpPr>
      <xdr:spPr bwMode="auto">
        <a:xfrm flipH="1">
          <a:off x="5553075" y="12992100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76</xdr:row>
      <xdr:rowOff>161925</xdr:rowOff>
    </xdr:from>
    <xdr:to>
      <xdr:col>10</xdr:col>
      <xdr:colOff>123825</xdr:colOff>
      <xdr:row>78</xdr:row>
      <xdr:rowOff>38100</xdr:rowOff>
    </xdr:to>
    <xdr:sp macro="" textlink="">
      <xdr:nvSpPr>
        <xdr:cNvPr id="1231" name="Line 61"/>
        <xdr:cNvSpPr>
          <a:spLocks noChangeShapeType="1"/>
        </xdr:cNvSpPr>
      </xdr:nvSpPr>
      <xdr:spPr bwMode="auto">
        <a:xfrm flipH="1" flipV="1">
          <a:off x="6562725" y="123158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628650</xdr:colOff>
      <xdr:row>62</xdr:row>
      <xdr:rowOff>38100</xdr:rowOff>
    </xdr:from>
    <xdr:to>
      <xdr:col>4</xdr:col>
      <xdr:colOff>438150</xdr:colOff>
      <xdr:row>62</xdr:row>
      <xdr:rowOff>38100</xdr:rowOff>
    </xdr:to>
    <xdr:sp macro="" textlink="">
      <xdr:nvSpPr>
        <xdr:cNvPr id="1232" name="Line 61"/>
        <xdr:cNvSpPr>
          <a:spLocks noChangeShapeType="1"/>
        </xdr:cNvSpPr>
      </xdr:nvSpPr>
      <xdr:spPr bwMode="auto">
        <a:xfrm flipH="1">
          <a:off x="2209800" y="9753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436245</xdr:colOff>
      <xdr:row>64</xdr:row>
      <xdr:rowOff>8284</xdr:rowOff>
    </xdr:from>
    <xdr:to>
      <xdr:col>9</xdr:col>
      <xdr:colOff>207065</xdr:colOff>
      <xdr:row>64</xdr:row>
      <xdr:rowOff>306457</xdr:rowOff>
    </xdr:to>
    <xdr:sp macro="" textlink="">
      <xdr:nvSpPr>
        <xdr:cNvPr id="45" name="Text Box 60"/>
        <xdr:cNvSpPr txBox="1">
          <a:spLocks noChangeArrowheads="1"/>
        </xdr:cNvSpPr>
      </xdr:nvSpPr>
      <xdr:spPr bwMode="auto">
        <a:xfrm>
          <a:off x="2680832" y="10187610"/>
          <a:ext cx="3141842" cy="298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NO, answer one of question set 2.01 to 2.05 in ESS.</a:t>
          </a:r>
          <a:endParaRPr lang="en-US" sz="800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If YES, answer one of question set 2.06 to 2.10 in ESS. </a:t>
          </a:r>
        </a:p>
      </xdr:txBody>
    </xdr:sp>
    <xdr:clientData/>
  </xdr:twoCellAnchor>
  <xdr:twoCellAnchor>
    <xdr:from>
      <xdr:col>3</xdr:col>
      <xdr:colOff>638175</xdr:colOff>
      <xdr:row>64</xdr:row>
      <xdr:rowOff>142875</xdr:rowOff>
    </xdr:from>
    <xdr:to>
      <xdr:col>4</xdr:col>
      <xdr:colOff>428625</xdr:colOff>
      <xdr:row>64</xdr:row>
      <xdr:rowOff>152400</xdr:rowOff>
    </xdr:to>
    <xdr:sp macro="" textlink="">
      <xdr:nvSpPr>
        <xdr:cNvPr id="1234" name="Line 61"/>
        <xdr:cNvSpPr>
          <a:spLocks noChangeShapeType="1"/>
        </xdr:cNvSpPr>
      </xdr:nvSpPr>
      <xdr:spPr bwMode="auto">
        <a:xfrm flipH="1">
          <a:off x="2219325" y="10182225"/>
          <a:ext cx="4572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436245</xdr:colOff>
      <xdr:row>65</xdr:row>
      <xdr:rowOff>6350</xdr:rowOff>
    </xdr:from>
    <xdr:to>
      <xdr:col>9</xdr:col>
      <xdr:colOff>207065</xdr:colOff>
      <xdr:row>66</xdr:row>
      <xdr:rowOff>128270</xdr:rowOff>
    </xdr:to>
    <xdr:sp macro="" textlink="">
      <xdr:nvSpPr>
        <xdr:cNvPr id="48" name="Text Box 58"/>
        <xdr:cNvSpPr txBox="1">
          <a:spLocks noChangeArrowheads="1"/>
        </xdr:cNvSpPr>
      </xdr:nvSpPr>
      <xdr:spPr bwMode="auto">
        <a:xfrm>
          <a:off x="2680832" y="10500415"/>
          <a:ext cx="3092146" cy="2875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Less than 100% indicates: (1) additional storage capacity is needed, and (2) storage deficiency should be assessed.</a:t>
          </a:r>
        </a:p>
      </xdr:txBody>
    </xdr:sp>
    <xdr:clientData/>
  </xdr:twoCellAnchor>
  <xdr:twoCellAnchor>
    <xdr:from>
      <xdr:col>3</xdr:col>
      <xdr:colOff>638175</xdr:colOff>
      <xdr:row>65</xdr:row>
      <xdr:rowOff>104775</xdr:rowOff>
    </xdr:from>
    <xdr:to>
      <xdr:col>4</xdr:col>
      <xdr:colOff>428625</xdr:colOff>
      <xdr:row>65</xdr:row>
      <xdr:rowOff>104775</xdr:rowOff>
    </xdr:to>
    <xdr:sp macro="" textlink="">
      <xdr:nvSpPr>
        <xdr:cNvPr id="1236" name="Line 59"/>
        <xdr:cNvSpPr>
          <a:spLocks noChangeShapeType="1"/>
        </xdr:cNvSpPr>
      </xdr:nvSpPr>
      <xdr:spPr bwMode="auto">
        <a:xfrm flipH="1">
          <a:off x="2219325" y="1045845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6</xdr:row>
      <xdr:rowOff>161925</xdr:rowOff>
    </xdr:from>
    <xdr:to>
      <xdr:col>8</xdr:col>
      <xdr:colOff>542925</xdr:colOff>
      <xdr:row>8</xdr:row>
      <xdr:rowOff>66675</xdr:rowOff>
    </xdr:to>
    <xdr:sp macro="" textlink="">
      <xdr:nvSpPr>
        <xdr:cNvPr id="1237" name="Line 18"/>
        <xdr:cNvSpPr>
          <a:spLocks noChangeShapeType="1"/>
        </xdr:cNvSpPr>
      </xdr:nvSpPr>
      <xdr:spPr bwMode="auto">
        <a:xfrm>
          <a:off x="5495925" y="10763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418437</xdr:colOff>
      <xdr:row>52</xdr:row>
      <xdr:rowOff>50523</xdr:rowOff>
    </xdr:from>
    <xdr:to>
      <xdr:col>9</xdr:col>
      <xdr:colOff>154941</xdr:colOff>
      <xdr:row>53</xdr:row>
      <xdr:rowOff>159026</xdr:rowOff>
    </xdr:to>
    <xdr:sp macro="" textlink="">
      <xdr:nvSpPr>
        <xdr:cNvPr id="67" name="Text Box 60"/>
        <xdr:cNvSpPr txBox="1">
          <a:spLocks noChangeArrowheads="1"/>
        </xdr:cNvSpPr>
      </xdr:nvSpPr>
      <xdr:spPr bwMode="auto">
        <a:xfrm>
          <a:off x="2663024" y="8324849"/>
          <a:ext cx="3107526" cy="2741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Source deficit indicates that: (1) additional source capacity is needed, and (2) source deficiency should be assessed.</a:t>
          </a:r>
        </a:p>
      </xdr:txBody>
    </xdr:sp>
    <xdr:clientData/>
  </xdr:twoCellAnchor>
  <xdr:twoCellAnchor>
    <xdr:from>
      <xdr:col>3</xdr:col>
      <xdr:colOff>609600</xdr:colOff>
      <xdr:row>53</xdr:row>
      <xdr:rowOff>47625</xdr:rowOff>
    </xdr:from>
    <xdr:to>
      <xdr:col>4</xdr:col>
      <xdr:colOff>419100</xdr:colOff>
      <xdr:row>53</xdr:row>
      <xdr:rowOff>47625</xdr:rowOff>
    </xdr:to>
    <xdr:sp macro="" textlink="">
      <xdr:nvSpPr>
        <xdr:cNvPr id="1239" name="Line 61"/>
        <xdr:cNvSpPr>
          <a:spLocks noChangeShapeType="1"/>
        </xdr:cNvSpPr>
      </xdr:nvSpPr>
      <xdr:spPr bwMode="auto">
        <a:xfrm flipH="1" flipV="1">
          <a:off x="2190750" y="83820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86</xdr:row>
      <xdr:rowOff>95250</xdr:rowOff>
    </xdr:from>
    <xdr:to>
      <xdr:col>4</xdr:col>
      <xdr:colOff>219075</xdr:colOff>
      <xdr:row>86</xdr:row>
      <xdr:rowOff>95250</xdr:rowOff>
    </xdr:to>
    <xdr:sp macro="" textlink="">
      <xdr:nvSpPr>
        <xdr:cNvPr id="1240" name="Line 61"/>
        <xdr:cNvSpPr>
          <a:spLocks noChangeShapeType="1"/>
        </xdr:cNvSpPr>
      </xdr:nvSpPr>
      <xdr:spPr bwMode="auto">
        <a:xfrm flipH="1">
          <a:off x="2257425" y="138779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102</xdr:row>
      <xdr:rowOff>152400</xdr:rowOff>
    </xdr:from>
    <xdr:to>
      <xdr:col>6</xdr:col>
      <xdr:colOff>9525</xdr:colOff>
      <xdr:row>102</xdr:row>
      <xdr:rowOff>152400</xdr:rowOff>
    </xdr:to>
    <xdr:sp macro="" textlink="">
      <xdr:nvSpPr>
        <xdr:cNvPr id="1241" name="Line 61"/>
        <xdr:cNvSpPr>
          <a:spLocks noChangeShapeType="1"/>
        </xdr:cNvSpPr>
      </xdr:nvSpPr>
      <xdr:spPr bwMode="auto">
        <a:xfrm flipV="1">
          <a:off x="3581400" y="16573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9</xdr:col>
      <xdr:colOff>581025</xdr:colOff>
      <xdr:row>69</xdr:row>
      <xdr:rowOff>114300</xdr:rowOff>
    </xdr:to>
    <xdr:pic>
      <xdr:nvPicPr>
        <xdr:cNvPr id="2053" name="Picture 1" descr="irrigation_map_800x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6115050" cy="853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270000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270000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S115"/>
  <sheetViews>
    <sheetView tabSelected="1" zoomScale="115" zoomScaleNormal="115" workbookViewId="0">
      <selection activeCell="A106" sqref="A106:E112"/>
    </sheetView>
  </sheetViews>
  <sheetFormatPr defaultRowHeight="12.75" x14ac:dyDescent="0.2"/>
  <cols>
    <col min="1" max="1" width="5.7109375" style="41" customWidth="1"/>
    <col min="2" max="3" width="9" style="41" customWidth="1"/>
    <col min="4" max="4" width="10" style="41" customWidth="1"/>
    <col min="5" max="5" width="12.5703125" style="41" customWidth="1"/>
    <col min="6" max="6" width="10" style="41" customWidth="1"/>
    <col min="7" max="7" width="10.42578125" style="41" customWidth="1"/>
    <col min="8" max="8" width="7.5703125" style="41" customWidth="1"/>
    <col min="9" max="9" width="10" style="41" customWidth="1"/>
    <col min="10" max="10" width="12.28515625" style="41" customWidth="1"/>
    <col min="11" max="11" width="5.42578125" style="41" customWidth="1"/>
    <col min="12" max="16384" width="9.140625" style="41"/>
  </cols>
  <sheetData>
    <row r="1" spans="1:19" ht="22.5" customHeight="1" thickBot="1" x14ac:dyDescent="0.25">
      <c r="A1" s="280" t="s">
        <v>113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9" ht="12" customHeight="1" thickBot="1" x14ac:dyDescent="0.25">
      <c r="A2" s="5"/>
      <c r="B2" s="6"/>
      <c r="C2" s="6"/>
      <c r="D2" s="6"/>
      <c r="E2" s="42"/>
      <c r="F2" s="42"/>
      <c r="G2" s="265" t="s">
        <v>86</v>
      </c>
      <c r="H2" s="266"/>
      <c r="I2" s="267"/>
      <c r="J2" s="6"/>
    </row>
    <row r="3" spans="1:19" ht="5.25" customHeight="1" thickBot="1" x14ac:dyDescent="0.25">
      <c r="G3" s="43"/>
    </row>
    <row r="4" spans="1:19" ht="13.5" thickBot="1" x14ac:dyDescent="0.25">
      <c r="A4" s="257" t="s">
        <v>92</v>
      </c>
      <c r="B4" s="258"/>
      <c r="C4" s="265" t="s">
        <v>117</v>
      </c>
      <c r="D4" s="266"/>
      <c r="E4" s="266"/>
      <c r="F4" s="267"/>
      <c r="G4" s="45"/>
      <c r="H4" s="236" t="s">
        <v>93</v>
      </c>
      <c r="I4" s="46" t="s">
        <v>118</v>
      </c>
    </row>
    <row r="5" spans="1:19" ht="6" customHeight="1" x14ac:dyDescent="0.2">
      <c r="A5" s="47"/>
      <c r="B5" s="48"/>
      <c r="C5" s="49"/>
      <c r="D5" s="49"/>
      <c r="E5" s="49"/>
      <c r="F5" s="49"/>
      <c r="G5" s="50"/>
      <c r="H5" s="47"/>
      <c r="I5" s="51"/>
    </row>
    <row r="6" spans="1:19" x14ac:dyDescent="0.2">
      <c r="A6" s="161" t="s">
        <v>72</v>
      </c>
      <c r="B6" s="48"/>
      <c r="C6" s="49"/>
      <c r="D6" s="49"/>
      <c r="E6" s="49"/>
      <c r="F6" s="49"/>
      <c r="G6" s="50"/>
      <c r="H6" s="47"/>
      <c r="I6" s="52"/>
    </row>
    <row r="7" spans="1:19" ht="13.5" thickBot="1" x14ac:dyDescent="0.25">
      <c r="A7" s="47"/>
      <c r="B7" s="48"/>
      <c r="C7" s="49"/>
      <c r="D7" s="49"/>
      <c r="E7" s="49"/>
      <c r="F7" s="49"/>
      <c r="G7" s="50"/>
      <c r="H7" s="47"/>
      <c r="I7" s="51"/>
    </row>
    <row r="8" spans="1:19" ht="13.5" thickBot="1" x14ac:dyDescent="0.25">
      <c r="B8" s="53" t="s">
        <v>42</v>
      </c>
      <c r="C8" s="53"/>
      <c r="D8" s="53"/>
      <c r="E8" s="54" t="s">
        <v>56</v>
      </c>
      <c r="F8" s="55" t="s">
        <v>64</v>
      </c>
      <c r="G8" s="54" t="s">
        <v>24</v>
      </c>
      <c r="H8" s="54" t="s">
        <v>24</v>
      </c>
      <c r="I8" s="56">
        <v>200</v>
      </c>
    </row>
    <row r="9" spans="1:19" s="48" customFormat="1" ht="15" customHeight="1" thickBot="1" x14ac:dyDescent="0.25">
      <c r="B9" s="44" t="s">
        <v>43</v>
      </c>
      <c r="C9" s="44"/>
      <c r="D9" s="57"/>
      <c r="E9" s="58">
        <v>2</v>
      </c>
      <c r="F9" s="44"/>
      <c r="G9" s="59"/>
      <c r="H9" s="60" t="s">
        <v>38</v>
      </c>
      <c r="I9" s="61">
        <v>10</v>
      </c>
      <c r="J9" s="281" t="s">
        <v>60</v>
      </c>
      <c r="K9" s="281"/>
      <c r="S9" s="41"/>
    </row>
    <row r="10" spans="1:19" s="48" customFormat="1" x14ac:dyDescent="0.2">
      <c r="B10" s="62"/>
      <c r="D10" s="49"/>
      <c r="E10" s="63"/>
      <c r="G10" s="64"/>
      <c r="I10" s="65"/>
      <c r="J10" s="281"/>
      <c r="K10" s="281"/>
    </row>
    <row r="11" spans="1:19" s="48" customFormat="1" x14ac:dyDescent="0.2">
      <c r="B11" s="66"/>
      <c r="D11" s="49"/>
      <c r="E11" s="49"/>
      <c r="F11" s="67"/>
      <c r="H11" s="60" t="s">
        <v>35</v>
      </c>
      <c r="I11" s="200">
        <f>I8+I9</f>
        <v>210</v>
      </c>
    </row>
    <row r="12" spans="1:19" s="48" customFormat="1" ht="7.5" customHeight="1" x14ac:dyDescent="0.2">
      <c r="D12" s="49"/>
      <c r="E12" s="49"/>
      <c r="F12" s="67"/>
      <c r="H12" s="68"/>
    </row>
    <row r="13" spans="1:19" s="48" customFormat="1" x14ac:dyDescent="0.2">
      <c r="B13" s="274" t="s">
        <v>115</v>
      </c>
      <c r="C13" s="275"/>
      <c r="D13" s="275"/>
      <c r="E13" s="276"/>
      <c r="F13" s="235"/>
      <c r="G13" s="235"/>
    </row>
    <row r="14" spans="1:19" s="48" customFormat="1" x14ac:dyDescent="0.2">
      <c r="B14" s="264" t="s">
        <v>13</v>
      </c>
      <c r="C14" s="264"/>
      <c r="D14" s="264" t="s">
        <v>6</v>
      </c>
      <c r="E14" s="264"/>
      <c r="F14" s="241"/>
      <c r="G14" s="241"/>
    </row>
    <row r="15" spans="1:19" s="48" customFormat="1" x14ac:dyDescent="0.2">
      <c r="B15" s="69" t="s">
        <v>94</v>
      </c>
      <c r="C15" s="69" t="s">
        <v>95</v>
      </c>
      <c r="D15" s="69" t="s">
        <v>96</v>
      </c>
      <c r="E15" s="69" t="s">
        <v>97</v>
      </c>
      <c r="F15" s="130"/>
      <c r="G15" s="130"/>
    </row>
    <row r="16" spans="1:19" s="48" customFormat="1" x14ac:dyDescent="0.2">
      <c r="B16" s="70">
        <v>800</v>
      </c>
      <c r="C16" s="71">
        <f>($I$11*$B$16)/24/60</f>
        <v>116.66666666666667</v>
      </c>
      <c r="D16" s="72">
        <v>400</v>
      </c>
      <c r="E16" s="73">
        <f>$I$11*$D$16</f>
        <v>84000</v>
      </c>
      <c r="F16" s="230"/>
      <c r="G16" s="231"/>
    </row>
    <row r="17" spans="1:13" s="48" customFormat="1" ht="8.25" customHeight="1" x14ac:dyDescent="0.2"/>
    <row r="18" spans="1:13" s="75" customFormat="1" x14ac:dyDescent="0.2">
      <c r="A18" s="161" t="s">
        <v>73</v>
      </c>
      <c r="B18" s="74"/>
      <c r="C18" s="74"/>
    </row>
    <row r="19" spans="1:13" ht="6" customHeight="1" x14ac:dyDescent="0.2">
      <c r="A19" s="47"/>
      <c r="C19" s="49"/>
      <c r="D19" s="49"/>
      <c r="E19" s="49"/>
      <c r="F19" s="49"/>
      <c r="I19" s="51"/>
    </row>
    <row r="20" spans="1:13" ht="17.25" customHeight="1" thickBot="1" x14ac:dyDescent="0.25">
      <c r="B20" s="45" t="s">
        <v>23</v>
      </c>
      <c r="C20" s="76"/>
      <c r="D20" s="76"/>
      <c r="E20" s="53"/>
      <c r="F20" s="53"/>
      <c r="G20" s="77"/>
      <c r="H20" s="77"/>
      <c r="I20" s="78"/>
      <c r="J20" s="126"/>
    </row>
    <row r="21" spans="1:13" ht="13.5" thickBot="1" x14ac:dyDescent="0.25">
      <c r="B21" s="45" t="s">
        <v>40</v>
      </c>
      <c r="C21" s="76"/>
      <c r="D21" s="76"/>
      <c r="E21" s="53"/>
      <c r="F21" s="54"/>
      <c r="G21" s="79" t="s">
        <v>24</v>
      </c>
      <c r="H21" s="79" t="s">
        <v>26</v>
      </c>
      <c r="I21" s="80">
        <v>50</v>
      </c>
      <c r="M21" s="238"/>
    </row>
    <row r="22" spans="1:13" ht="13.5" thickBot="1" x14ac:dyDescent="0.25">
      <c r="B22" s="45" t="s">
        <v>41</v>
      </c>
      <c r="C22" s="76"/>
      <c r="D22" s="76"/>
      <c r="E22" s="53"/>
      <c r="F22" s="54"/>
      <c r="G22" s="79" t="s">
        <v>24</v>
      </c>
      <c r="H22" s="79" t="s">
        <v>26</v>
      </c>
      <c r="I22" s="81">
        <f>IF($I$8&gt;0,+$I$21/$I$8,0)</f>
        <v>0.25</v>
      </c>
      <c r="J22" s="82" t="s">
        <v>55</v>
      </c>
    </row>
    <row r="23" spans="1:13" ht="15" customHeight="1" thickBot="1" x14ac:dyDescent="0.25">
      <c r="B23" s="45" t="s">
        <v>61</v>
      </c>
      <c r="C23" s="57"/>
      <c r="D23" s="57"/>
      <c r="E23" s="57"/>
      <c r="F23" s="53"/>
      <c r="G23" s="79" t="s">
        <v>24</v>
      </c>
      <c r="H23" s="79" t="s">
        <v>26</v>
      </c>
      <c r="I23" s="83">
        <v>0.05</v>
      </c>
      <c r="J23" s="82">
        <v>1</v>
      </c>
    </row>
    <row r="24" spans="1:13" ht="15" customHeight="1" thickBot="1" x14ac:dyDescent="0.25">
      <c r="B24" s="84" t="s">
        <v>67</v>
      </c>
      <c r="C24" s="85"/>
      <c r="D24" s="85"/>
      <c r="E24" s="53"/>
      <c r="F24" s="54"/>
      <c r="G24" s="79" t="s">
        <v>24</v>
      </c>
      <c r="H24" s="79" t="s">
        <v>26</v>
      </c>
      <c r="I24" s="83">
        <v>10</v>
      </c>
      <c r="J24" s="82">
        <v>2</v>
      </c>
      <c r="K24" s="41" t="s">
        <v>39</v>
      </c>
    </row>
    <row r="25" spans="1:13" ht="15" customHeight="1" thickBot="1" x14ac:dyDescent="0.25">
      <c r="A25" s="268" t="s">
        <v>110</v>
      </c>
      <c r="B25" s="269"/>
      <c r="C25" s="269"/>
      <c r="D25" s="270"/>
      <c r="F25" s="79"/>
      <c r="G25" s="79"/>
      <c r="H25" s="86" t="s">
        <v>27</v>
      </c>
      <c r="I25" s="58">
        <v>3</v>
      </c>
      <c r="J25" s="82">
        <v>3</v>
      </c>
    </row>
    <row r="26" spans="1:13" ht="15" customHeight="1" thickBot="1" x14ac:dyDescent="0.25">
      <c r="A26" s="271"/>
      <c r="B26" s="272"/>
      <c r="C26" s="272"/>
      <c r="D26" s="273"/>
      <c r="F26" s="79"/>
      <c r="G26" s="79"/>
      <c r="I26" s="68"/>
      <c r="J26" s="82">
        <v>4</v>
      </c>
    </row>
    <row r="27" spans="1:13" x14ac:dyDescent="0.2">
      <c r="A27" s="163"/>
      <c r="B27" s="163"/>
      <c r="C27" s="163"/>
      <c r="D27" s="163"/>
      <c r="J27" s="82">
        <v>5</v>
      </c>
    </row>
    <row r="28" spans="1:13" x14ac:dyDescent="0.2">
      <c r="A28" s="47"/>
      <c r="B28" s="274" t="s">
        <v>114</v>
      </c>
      <c r="C28" s="275"/>
      <c r="D28" s="275"/>
      <c r="E28" s="276"/>
      <c r="F28" s="235"/>
      <c r="G28" s="235"/>
      <c r="J28" s="82">
        <v>6</v>
      </c>
    </row>
    <row r="29" spans="1:13" x14ac:dyDescent="0.2">
      <c r="A29" s="47"/>
      <c r="B29" s="264" t="s">
        <v>13</v>
      </c>
      <c r="C29" s="264"/>
      <c r="D29" s="264" t="s">
        <v>6</v>
      </c>
      <c r="E29" s="264"/>
      <c r="F29" s="241"/>
      <c r="G29" s="241"/>
      <c r="J29" s="48"/>
    </row>
    <row r="30" spans="1:13" x14ac:dyDescent="0.2">
      <c r="A30" s="47"/>
      <c r="B30" s="69" t="s">
        <v>94</v>
      </c>
      <c r="C30" s="69" t="s">
        <v>95</v>
      </c>
      <c r="D30" s="69" t="s">
        <v>96</v>
      </c>
      <c r="E30" s="69" t="s">
        <v>97</v>
      </c>
      <c r="F30" s="130"/>
      <c r="G30" s="130"/>
      <c r="J30" s="48"/>
    </row>
    <row r="31" spans="1:13" x14ac:dyDescent="0.2">
      <c r="A31" s="47"/>
      <c r="B31" s="87">
        <f>('Irrigation Demands &amp; Map'!$B$8*$I$23)*24*60</f>
        <v>244.08000000000004</v>
      </c>
      <c r="C31" s="88">
        <f>'Irrigation Demands &amp; Map'!$B$8*($I$23*$I$21+$I$24)</f>
        <v>42.375</v>
      </c>
      <c r="D31" s="89">
        <f>'Irrigation Demands &amp; Map'!$D$8*$I$23</f>
        <v>126.4</v>
      </c>
      <c r="E31" s="90">
        <f>'Irrigation Demands &amp; Map'!$D$8*($I$23*$I$21+$I$24)</f>
        <v>31600</v>
      </c>
      <c r="F31" s="232"/>
      <c r="G31" s="233"/>
      <c r="J31" s="48"/>
    </row>
    <row r="32" spans="1:13" ht="9" customHeight="1" x14ac:dyDescent="0.2">
      <c r="A32" s="91"/>
      <c r="I32" s="92"/>
    </row>
    <row r="33" spans="1:10" ht="13.5" customHeight="1" x14ac:dyDescent="0.2">
      <c r="A33" s="161" t="s">
        <v>74</v>
      </c>
      <c r="B33" s="93"/>
      <c r="C33" s="93"/>
      <c r="D33" s="93"/>
      <c r="E33" s="93"/>
      <c r="F33" s="93"/>
      <c r="G33" s="93"/>
      <c r="H33" s="93"/>
      <c r="I33" s="93"/>
    </row>
    <row r="34" spans="1:10" ht="3" customHeight="1" x14ac:dyDescent="0.2">
      <c r="A34" s="94"/>
      <c r="G34" s="95"/>
      <c r="H34" s="95"/>
    </row>
    <row r="35" spans="1:10" s="101" customFormat="1" ht="21.75" customHeight="1" thickBot="1" x14ac:dyDescent="0.25">
      <c r="A35" s="96"/>
      <c r="B35" s="53" t="s">
        <v>0</v>
      </c>
      <c r="C35" s="97"/>
      <c r="D35" s="97"/>
      <c r="E35" s="97"/>
      <c r="F35" s="97"/>
      <c r="G35" s="98"/>
      <c r="H35" s="99"/>
      <c r="I35" s="99"/>
      <c r="J35" s="100"/>
    </row>
    <row r="36" spans="1:10" s="104" customFormat="1" ht="15" customHeight="1" thickBot="1" x14ac:dyDescent="0.25">
      <c r="A36" s="96"/>
      <c r="B36" s="44" t="s">
        <v>103</v>
      </c>
      <c r="C36" s="97"/>
      <c r="D36" s="97"/>
      <c r="E36" s="97"/>
      <c r="F36" s="102"/>
      <c r="G36" s="102"/>
      <c r="H36" s="102"/>
      <c r="I36" s="103">
        <v>1000</v>
      </c>
    </row>
    <row r="37" spans="1:10" s="104" customFormat="1" ht="15" customHeight="1" thickBot="1" x14ac:dyDescent="0.25">
      <c r="A37" s="96"/>
      <c r="B37" s="44" t="s">
        <v>104</v>
      </c>
      <c r="C37" s="97"/>
      <c r="D37" s="97"/>
      <c r="E37" s="97"/>
      <c r="F37" s="102"/>
      <c r="G37" s="102"/>
      <c r="H37" s="102"/>
      <c r="I37" s="105">
        <v>1</v>
      </c>
    </row>
    <row r="38" spans="1:10" s="104" customFormat="1" ht="15.95" customHeight="1" thickBot="1" x14ac:dyDescent="0.25">
      <c r="A38" s="96"/>
      <c r="B38" s="44" t="s">
        <v>105</v>
      </c>
      <c r="C38" s="97"/>
      <c r="D38" s="97"/>
      <c r="E38" s="97"/>
      <c r="F38" s="102" t="s">
        <v>25</v>
      </c>
      <c r="G38" s="102" t="s">
        <v>24</v>
      </c>
      <c r="H38" s="102" t="s">
        <v>26</v>
      </c>
      <c r="I38" s="199">
        <f>$I$36*$I$37*60</f>
        <v>60000</v>
      </c>
    </row>
    <row r="39" spans="1:10" ht="12.75" customHeight="1" x14ac:dyDescent="0.2">
      <c r="A39" s="268" t="s">
        <v>99</v>
      </c>
      <c r="B39" s="269"/>
      <c r="C39" s="269"/>
      <c r="D39" s="269"/>
      <c r="E39" s="269"/>
      <c r="F39" s="270"/>
      <c r="G39" s="106"/>
      <c r="I39" s="107"/>
    </row>
    <row r="40" spans="1:10" ht="13.5" thickBot="1" x14ac:dyDescent="0.25">
      <c r="A40" s="271"/>
      <c r="B40" s="272"/>
      <c r="C40" s="272"/>
      <c r="D40" s="272"/>
      <c r="E40" s="272"/>
      <c r="F40" s="273"/>
      <c r="G40" s="106"/>
      <c r="I40" s="93"/>
    </row>
    <row r="41" spans="1:10" ht="5.25" customHeight="1" x14ac:dyDescent="0.2">
      <c r="A41" s="108"/>
      <c r="B41" s="108"/>
      <c r="C41" s="108"/>
      <c r="D41" s="108"/>
      <c r="E41" s="93"/>
      <c r="F41" s="93"/>
      <c r="G41" s="106"/>
      <c r="I41" s="93"/>
    </row>
    <row r="42" spans="1:10" x14ac:dyDescent="0.2">
      <c r="A42" s="161" t="s">
        <v>75</v>
      </c>
      <c r="B42" s="93"/>
      <c r="C42" s="93"/>
      <c r="D42" s="93"/>
      <c r="E42" s="93"/>
      <c r="F42" s="109"/>
      <c r="G42" s="93"/>
      <c r="H42" s="93"/>
      <c r="I42" s="93"/>
    </row>
    <row r="43" spans="1:10" ht="6" customHeight="1" x14ac:dyDescent="0.2">
      <c r="H43" s="93"/>
    </row>
    <row r="44" spans="1:10" x14ac:dyDescent="0.2">
      <c r="B44" s="277" t="s">
        <v>116</v>
      </c>
      <c r="C44" s="278"/>
      <c r="D44" s="278"/>
      <c r="E44" s="279"/>
      <c r="F44" s="235"/>
      <c r="G44" s="235"/>
      <c r="H44" s="93"/>
    </row>
    <row r="45" spans="1:10" x14ac:dyDescent="0.2">
      <c r="B45" s="240" t="s">
        <v>68</v>
      </c>
      <c r="C45" s="240"/>
      <c r="D45" s="240" t="s">
        <v>69</v>
      </c>
      <c r="E45" s="240"/>
      <c r="F45" s="241"/>
      <c r="G45" s="241"/>
      <c r="H45" s="93"/>
    </row>
    <row r="46" spans="1:10" x14ac:dyDescent="0.2">
      <c r="B46" s="110" t="s">
        <v>94</v>
      </c>
      <c r="C46" s="111" t="s">
        <v>95</v>
      </c>
      <c r="D46" s="112" t="s">
        <v>96</v>
      </c>
      <c r="E46" s="111" t="s">
        <v>97</v>
      </c>
      <c r="F46" s="130"/>
      <c r="G46" s="130"/>
    </row>
    <row r="47" spans="1:10" x14ac:dyDescent="0.2">
      <c r="B47" s="87">
        <f>$B$16+$B$31</f>
        <v>1044.08</v>
      </c>
      <c r="C47" s="113">
        <f>$C$16+$C$31</f>
        <v>159.04166666666669</v>
      </c>
      <c r="D47" s="89">
        <f>$D$16+$D$31</f>
        <v>526.4</v>
      </c>
      <c r="E47" s="114">
        <f>$E$16+$E$31+$I$38</f>
        <v>175600</v>
      </c>
      <c r="F47" s="234"/>
      <c r="G47" s="234"/>
    </row>
    <row r="48" spans="1:10" ht="5.25" customHeight="1" x14ac:dyDescent="0.2"/>
    <row r="49" spans="1:11" x14ac:dyDescent="0.2">
      <c r="A49" s="208" t="s">
        <v>87</v>
      </c>
      <c r="B49" s="209"/>
      <c r="C49" s="209"/>
      <c r="D49" s="209"/>
      <c r="E49" s="210"/>
      <c r="F49" s="209"/>
      <c r="G49" s="209"/>
      <c r="H49" s="211"/>
      <c r="I49" s="211"/>
      <c r="J49" s="211"/>
      <c r="K49" s="212"/>
    </row>
    <row r="50" spans="1:11" ht="12.75" customHeight="1" x14ac:dyDescent="0.2">
      <c r="A50" s="243" t="s">
        <v>70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x14ac:dyDescent="0.2">
      <c r="A51" s="168"/>
      <c r="B51" s="116"/>
      <c r="C51" s="116"/>
      <c r="D51" s="116"/>
      <c r="E51" s="116"/>
      <c r="F51" s="116"/>
      <c r="G51" s="116"/>
      <c r="H51" s="116"/>
      <c r="I51" s="116"/>
      <c r="J51" s="115"/>
      <c r="K51" s="169"/>
    </row>
    <row r="52" spans="1:11" x14ac:dyDescent="0.2">
      <c r="A52" s="170"/>
      <c r="B52" s="156"/>
      <c r="C52" s="157" t="s">
        <v>77</v>
      </c>
      <c r="D52" s="158">
        <f>'Capacity Calculations'!$C$47</f>
        <v>159.04166666666669</v>
      </c>
      <c r="E52" s="166" t="s">
        <v>2</v>
      </c>
      <c r="F52" s="115"/>
      <c r="G52" s="120"/>
      <c r="H52" s="115"/>
      <c r="I52" s="115"/>
      <c r="J52" s="115"/>
      <c r="K52" s="169"/>
    </row>
    <row r="53" spans="1:11" x14ac:dyDescent="0.2">
      <c r="A53" s="170"/>
      <c r="B53" s="156"/>
      <c r="C53" s="157" t="s">
        <v>76</v>
      </c>
      <c r="D53" s="158">
        <f>$J$85</f>
        <v>180</v>
      </c>
      <c r="E53" s="166" t="s">
        <v>2</v>
      </c>
      <c r="F53" s="117"/>
      <c r="G53" s="118"/>
      <c r="H53" s="119"/>
      <c r="I53" s="119"/>
      <c r="J53" s="115"/>
      <c r="K53" s="169"/>
    </row>
    <row r="54" spans="1:11" x14ac:dyDescent="0.2">
      <c r="A54" s="216"/>
      <c r="B54" s="217"/>
      <c r="C54" s="214" t="s">
        <v>78</v>
      </c>
      <c r="D54" s="200" t="str">
        <f>IF($D$53&lt;$D$52,$D$52-$D$53,"None")</f>
        <v>None</v>
      </c>
      <c r="E54" s="166" t="s">
        <v>2</v>
      </c>
      <c r="F54" s="122"/>
      <c r="G54" s="122"/>
      <c r="H54" s="122"/>
      <c r="I54" s="122"/>
      <c r="J54" s="115"/>
      <c r="K54" s="169"/>
    </row>
    <row r="55" spans="1:11" x14ac:dyDescent="0.2">
      <c r="A55" s="216"/>
      <c r="B55" s="217"/>
      <c r="C55" s="214" t="s">
        <v>79</v>
      </c>
      <c r="D55" s="39">
        <f>'Capacity Calculations'!$D$53/$D$52</f>
        <v>1.1317788839402672</v>
      </c>
      <c r="E55" s="115"/>
      <c r="F55" s="123"/>
      <c r="G55" s="122"/>
      <c r="H55" s="122"/>
      <c r="I55" s="122"/>
      <c r="J55" s="115"/>
      <c r="K55" s="169"/>
    </row>
    <row r="56" spans="1:11" x14ac:dyDescent="0.2">
      <c r="A56" s="171"/>
      <c r="B56" s="172"/>
      <c r="C56" s="173"/>
      <c r="D56" s="174"/>
      <c r="E56" s="175"/>
      <c r="F56" s="176"/>
      <c r="G56" s="177"/>
      <c r="H56" s="177"/>
      <c r="I56" s="177"/>
      <c r="J56" s="175"/>
      <c r="K56" s="178"/>
    </row>
    <row r="57" spans="1:11" ht="6.75" customHeight="1" x14ac:dyDescent="0.2">
      <c r="A57" s="115"/>
      <c r="B57" s="115"/>
      <c r="C57" s="115"/>
      <c r="D57" s="115"/>
      <c r="E57" s="40"/>
      <c r="F57" s="40"/>
      <c r="G57" s="40"/>
      <c r="H57" s="124"/>
      <c r="I57" s="124"/>
      <c r="J57" s="115"/>
      <c r="K57" s="115"/>
    </row>
    <row r="58" spans="1:11" x14ac:dyDescent="0.2">
      <c r="A58" s="208" t="s">
        <v>88</v>
      </c>
      <c r="B58" s="209"/>
      <c r="C58" s="209"/>
      <c r="D58" s="209"/>
      <c r="E58" s="210"/>
      <c r="F58" s="209"/>
      <c r="G58" s="209"/>
      <c r="H58" s="211"/>
      <c r="I58" s="211"/>
      <c r="J58" s="211"/>
      <c r="K58" s="212"/>
    </row>
    <row r="59" spans="1:11" ht="12.75" customHeight="1" x14ac:dyDescent="0.2">
      <c r="A59" s="243" t="s">
        <v>71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x14ac:dyDescent="0.2">
      <c r="A60" s="168"/>
      <c r="B60" s="116"/>
      <c r="C60" s="116"/>
      <c r="D60" s="116"/>
      <c r="E60" s="116"/>
      <c r="F60" s="116"/>
      <c r="G60" s="116"/>
      <c r="H60" s="116"/>
      <c r="I60" s="116"/>
      <c r="J60" s="115"/>
      <c r="K60" s="169"/>
    </row>
    <row r="61" spans="1:11" x14ac:dyDescent="0.2">
      <c r="A61" s="179"/>
      <c r="B61" s="160"/>
      <c r="C61" s="159" t="s">
        <v>81</v>
      </c>
      <c r="D61" s="121">
        <f>'Capacity Calculations'!$E$47</f>
        <v>175600</v>
      </c>
      <c r="E61" s="166" t="s">
        <v>15</v>
      </c>
      <c r="F61" s="115"/>
      <c r="G61" s="120"/>
      <c r="H61" s="115"/>
      <c r="I61" s="115"/>
      <c r="J61" s="115"/>
      <c r="K61" s="169"/>
    </row>
    <row r="62" spans="1:11" x14ac:dyDescent="0.2">
      <c r="A62" s="179"/>
      <c r="B62" s="160"/>
      <c r="C62" s="159" t="s">
        <v>80</v>
      </c>
      <c r="D62" s="121">
        <f>'Capacity Calculations'!$J$101</f>
        <v>140000</v>
      </c>
      <c r="E62" s="165" t="s">
        <v>15</v>
      </c>
      <c r="F62" s="117"/>
      <c r="G62" s="118"/>
      <c r="H62" s="119"/>
      <c r="I62" s="119"/>
      <c r="J62" s="115"/>
      <c r="K62" s="169"/>
    </row>
    <row r="63" spans="1:11" x14ac:dyDescent="0.2">
      <c r="A63" s="202"/>
      <c r="B63" s="213"/>
      <c r="C63" s="214" t="s">
        <v>82</v>
      </c>
      <c r="D63" s="215">
        <f>IF($D$62&lt;$D$61,$D$61-$D$62,"None")</f>
        <v>35600</v>
      </c>
      <c r="E63" s="166" t="s">
        <v>15</v>
      </c>
      <c r="F63" s="122"/>
      <c r="G63" s="122"/>
      <c r="H63" s="122"/>
      <c r="I63" s="122"/>
      <c r="J63" s="115"/>
      <c r="K63" s="169"/>
    </row>
    <row r="64" spans="1:11" x14ac:dyDescent="0.2">
      <c r="A64" s="179"/>
      <c r="B64" s="160"/>
      <c r="C64" s="207" t="s">
        <v>83</v>
      </c>
      <c r="D64" s="121">
        <f>'Capacity Calculations'!$I$38</f>
        <v>60000</v>
      </c>
      <c r="E64" s="166" t="s">
        <v>15</v>
      </c>
      <c r="F64" s="122"/>
      <c r="G64" s="122"/>
      <c r="H64" s="122"/>
      <c r="I64" s="122"/>
      <c r="J64" s="115"/>
      <c r="K64" s="169"/>
    </row>
    <row r="65" spans="1:11" ht="24.75" customHeight="1" x14ac:dyDescent="0.2">
      <c r="A65" s="246" t="s">
        <v>102</v>
      </c>
      <c r="B65" s="247"/>
      <c r="C65" s="247"/>
      <c r="D65" s="162" t="str">
        <f>IF($D$62&gt;=$D$61,"Not Applicable",IF($D$64&gt;=$D$63,"YES","NO"))</f>
        <v>YES</v>
      </c>
      <c r="E65" s="125"/>
      <c r="F65" s="122"/>
      <c r="G65" s="122"/>
      <c r="H65" s="122"/>
      <c r="I65" s="122"/>
      <c r="J65" s="115"/>
      <c r="K65" s="169"/>
    </row>
    <row r="66" spans="1:11" x14ac:dyDescent="0.2">
      <c r="A66" s="202"/>
      <c r="B66" s="218"/>
      <c r="C66" s="214" t="s">
        <v>79</v>
      </c>
      <c r="D66" s="39">
        <f>'Capacity Calculations'!$D$62/$D$61</f>
        <v>0.79726651480637811</v>
      </c>
      <c r="E66" s="126"/>
      <c r="F66" s="123"/>
      <c r="G66" s="122"/>
      <c r="H66" s="122"/>
      <c r="I66" s="122"/>
      <c r="J66" s="115"/>
      <c r="K66" s="169"/>
    </row>
    <row r="67" spans="1:11" x14ac:dyDescent="0.2">
      <c r="A67" s="171"/>
      <c r="B67" s="180"/>
      <c r="C67" s="181"/>
      <c r="D67" s="182"/>
      <c r="E67" s="175"/>
      <c r="F67" s="176"/>
      <c r="G67" s="177"/>
      <c r="H67" s="177"/>
      <c r="I67" s="177"/>
      <c r="J67" s="175"/>
      <c r="K67" s="178"/>
    </row>
    <row r="68" spans="1:11" ht="8.25" customHeight="1" x14ac:dyDescent="0.2">
      <c r="B68" s="127"/>
      <c r="F68" s="128"/>
      <c r="G68" s="115"/>
      <c r="H68" s="118"/>
      <c r="I68" s="49"/>
    </row>
    <row r="69" spans="1:11" ht="13.5" customHeight="1" x14ac:dyDescent="0.2">
      <c r="A69" s="219" t="s">
        <v>106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7.5" customHeight="1" x14ac:dyDescent="0.2">
      <c r="A70" s="183"/>
      <c r="B70" s="126"/>
      <c r="C70" s="126"/>
      <c r="D70" s="126"/>
      <c r="E70" s="126"/>
      <c r="F70" s="126"/>
      <c r="G70" s="126"/>
      <c r="H70" s="126"/>
      <c r="I70" s="126"/>
      <c r="J70" s="115"/>
      <c r="K70" s="169"/>
    </row>
    <row r="71" spans="1:11" x14ac:dyDescent="0.2">
      <c r="A71" s="183"/>
      <c r="B71" s="126"/>
      <c r="C71" s="126"/>
      <c r="D71" s="126"/>
      <c r="E71" s="263" t="s">
        <v>44</v>
      </c>
      <c r="F71" s="263"/>
      <c r="G71" s="263"/>
      <c r="H71" s="263"/>
      <c r="I71" s="126"/>
      <c r="J71" s="115"/>
      <c r="K71" s="169"/>
    </row>
    <row r="72" spans="1:11" ht="12.75" customHeight="1" x14ac:dyDescent="0.2">
      <c r="A72" s="183"/>
      <c r="B72" s="126"/>
      <c r="C72" s="126"/>
      <c r="D72" s="126"/>
      <c r="E72" s="262" t="s">
        <v>13</v>
      </c>
      <c r="F72" s="262"/>
      <c r="G72" s="264" t="s">
        <v>6</v>
      </c>
      <c r="H72" s="264"/>
      <c r="I72" s="126"/>
      <c r="J72" s="115"/>
      <c r="K72" s="169"/>
    </row>
    <row r="73" spans="1:11" ht="21" customHeight="1" thickBot="1" x14ac:dyDescent="0.25">
      <c r="A73" s="259" t="s">
        <v>49</v>
      </c>
      <c r="B73" s="260"/>
      <c r="C73" s="260"/>
      <c r="D73" s="261"/>
      <c r="E73" s="16" t="s">
        <v>52</v>
      </c>
      <c r="F73" s="16" t="s">
        <v>90</v>
      </c>
      <c r="G73" s="16" t="s">
        <v>57</v>
      </c>
      <c r="H73" s="16" t="s">
        <v>48</v>
      </c>
      <c r="I73" s="16" t="s">
        <v>47</v>
      </c>
      <c r="J73" s="15" t="s">
        <v>98</v>
      </c>
      <c r="K73" s="226" t="s">
        <v>36</v>
      </c>
    </row>
    <row r="74" spans="1:11" ht="13.5" thickBot="1" x14ac:dyDescent="0.25">
      <c r="A74" s="239" t="s">
        <v>28</v>
      </c>
      <c r="B74" s="239"/>
      <c r="C74" s="239"/>
      <c r="D74" s="239"/>
      <c r="E74" s="237">
        <v>60</v>
      </c>
      <c r="F74" s="237">
        <f>$E$74*$E$78</f>
        <v>240</v>
      </c>
      <c r="G74" s="237">
        <f>$E$74/2</f>
        <v>30</v>
      </c>
      <c r="H74" s="237">
        <f>$G$74*$E$78</f>
        <v>120</v>
      </c>
      <c r="I74" s="229">
        <f>$F$74/800</f>
        <v>0.3</v>
      </c>
      <c r="J74" s="80">
        <v>18</v>
      </c>
      <c r="K74" s="221">
        <f>+$J$74*$I$74</f>
        <v>5.3999999999999995</v>
      </c>
    </row>
    <row r="75" spans="1:11" ht="13.5" thickBot="1" x14ac:dyDescent="0.25">
      <c r="A75" s="239" t="s">
        <v>62</v>
      </c>
      <c r="B75" s="239"/>
      <c r="C75" s="239"/>
      <c r="D75" s="239"/>
      <c r="E75" s="237">
        <v>20</v>
      </c>
      <c r="F75" s="237">
        <f>$E$75*$E$78</f>
        <v>80</v>
      </c>
      <c r="G75" s="237">
        <f>$E$75/2</f>
        <v>10</v>
      </c>
      <c r="H75" s="237">
        <f>$G$75*$E$78</f>
        <v>40</v>
      </c>
      <c r="I75" s="229">
        <f>$F$75/800</f>
        <v>0.1</v>
      </c>
      <c r="J75" s="80">
        <v>25</v>
      </c>
      <c r="K75" s="221">
        <f>+$J$75*$I$75</f>
        <v>2.5</v>
      </c>
    </row>
    <row r="76" spans="1:11" ht="13.5" thickBot="1" x14ac:dyDescent="0.25">
      <c r="A76" s="239" t="s">
        <v>65</v>
      </c>
      <c r="B76" s="239"/>
      <c r="C76" s="239"/>
      <c r="D76" s="239"/>
      <c r="E76" s="237">
        <v>5</v>
      </c>
      <c r="F76" s="237">
        <f>$E$76*$E$78</f>
        <v>20</v>
      </c>
      <c r="G76" s="237">
        <f>$E$76/2</f>
        <v>2.5</v>
      </c>
      <c r="H76" s="237">
        <f>$G$76*$E$78</f>
        <v>10</v>
      </c>
      <c r="I76" s="229">
        <f>$F$76/800</f>
        <v>2.5000000000000001E-2</v>
      </c>
      <c r="J76" s="80">
        <v>20</v>
      </c>
      <c r="K76" s="221">
        <f>+$J$76*$I$76</f>
        <v>0.5</v>
      </c>
    </row>
    <row r="77" spans="1:11" ht="13.5" thickBot="1" x14ac:dyDescent="0.25">
      <c r="A77" s="239" t="s">
        <v>45</v>
      </c>
      <c r="B77" s="239"/>
      <c r="C77" s="239"/>
      <c r="D77" s="239"/>
      <c r="E77" s="220" t="s">
        <v>46</v>
      </c>
      <c r="F77" s="237">
        <v>100</v>
      </c>
      <c r="G77" s="237" t="s">
        <v>46</v>
      </c>
      <c r="H77" s="237">
        <v>50</v>
      </c>
      <c r="I77" s="229">
        <f>F77/800</f>
        <v>0.125</v>
      </c>
      <c r="J77" s="80">
        <v>50</v>
      </c>
      <c r="K77" s="221">
        <f>+$J$77*$I$77</f>
        <v>6.25</v>
      </c>
    </row>
    <row r="78" spans="1:11" ht="17.25" customHeight="1" thickBot="1" x14ac:dyDescent="0.25">
      <c r="A78" s="183"/>
      <c r="B78" s="126"/>
      <c r="C78" s="126"/>
      <c r="D78" s="207" t="s">
        <v>112</v>
      </c>
      <c r="E78" s="58">
        <v>4</v>
      </c>
      <c r="F78" s="130"/>
      <c r="G78" s="130"/>
      <c r="H78" s="130"/>
      <c r="I78" s="126"/>
      <c r="J78" s="115"/>
      <c r="K78" s="169"/>
    </row>
    <row r="79" spans="1:11" ht="8.25" customHeight="1" x14ac:dyDescent="0.2">
      <c r="A79" s="183"/>
      <c r="B79" s="126"/>
      <c r="C79" s="126"/>
      <c r="D79" s="126"/>
      <c r="E79" s="115"/>
      <c r="F79" s="115"/>
      <c r="G79" s="115"/>
      <c r="H79" s="115"/>
      <c r="I79" s="126"/>
      <c r="J79" s="115"/>
      <c r="K79" s="169"/>
    </row>
    <row r="80" spans="1:11" ht="21" customHeight="1" thickBot="1" x14ac:dyDescent="0.25">
      <c r="A80" s="183"/>
      <c r="B80" s="126"/>
      <c r="C80" s="126"/>
      <c r="D80" s="126"/>
      <c r="E80" s="18" t="s">
        <v>51</v>
      </c>
      <c r="F80" s="18" t="s">
        <v>53</v>
      </c>
      <c r="G80" s="16" t="s">
        <v>50</v>
      </c>
      <c r="H80" s="16" t="s">
        <v>91</v>
      </c>
      <c r="I80" s="17" t="s">
        <v>37</v>
      </c>
      <c r="J80" s="115"/>
      <c r="K80" s="169"/>
    </row>
    <row r="81" spans="1:11" ht="12.75" customHeight="1" thickBot="1" x14ac:dyDescent="0.25">
      <c r="A81" s="239" t="s">
        <v>66</v>
      </c>
      <c r="B81" s="239"/>
      <c r="C81" s="239"/>
      <c r="D81" s="239"/>
      <c r="E81" s="222">
        <v>7</v>
      </c>
      <c r="F81" s="223">
        <f>$E$81/2</f>
        <v>3.5</v>
      </c>
      <c r="G81" s="224">
        <f>$E$81*1000/800</f>
        <v>8.75</v>
      </c>
      <c r="H81" s="80">
        <v>700</v>
      </c>
      <c r="I81" s="225">
        <f>+$H$81*$G$81/1000</f>
        <v>6.125</v>
      </c>
      <c r="J81" s="115"/>
      <c r="K81" s="169"/>
    </row>
    <row r="82" spans="1:11" ht="4.5" customHeight="1" x14ac:dyDescent="0.2">
      <c r="A82" s="184"/>
      <c r="B82" s="167"/>
      <c r="C82" s="167"/>
      <c r="D82" s="167"/>
      <c r="E82" s="185"/>
      <c r="F82" s="186"/>
      <c r="G82" s="186"/>
      <c r="H82" s="187"/>
      <c r="I82" s="188"/>
      <c r="J82" s="175"/>
      <c r="K82" s="178"/>
    </row>
    <row r="83" spans="1:11" ht="12" customHeight="1" x14ac:dyDescent="0.2">
      <c r="A83" s="129"/>
      <c r="B83" s="129"/>
      <c r="C83" s="129"/>
      <c r="D83" s="129"/>
      <c r="E83" s="131"/>
      <c r="F83" s="132"/>
      <c r="G83" s="132"/>
      <c r="H83" s="164"/>
      <c r="I83" s="133"/>
      <c r="J83" s="115"/>
      <c r="K83" s="115"/>
    </row>
    <row r="84" spans="1:11" x14ac:dyDescent="0.2">
      <c r="A84" s="161" t="s">
        <v>85</v>
      </c>
      <c r="B84" s="93"/>
      <c r="C84" s="93"/>
      <c r="D84" s="93"/>
      <c r="E84" s="93"/>
      <c r="F84" s="109"/>
      <c r="G84" s="189" t="s">
        <v>111</v>
      </c>
      <c r="H84" s="190"/>
      <c r="I84" s="190"/>
      <c r="J84" s="195"/>
    </row>
    <row r="85" spans="1:11" ht="13.5" thickBot="1" x14ac:dyDescent="0.25">
      <c r="A85" s="242" t="str">
        <f>'Capacity Calculations'!$C$4</f>
        <v>ABC Water System</v>
      </c>
      <c r="B85" s="242"/>
      <c r="C85" s="242"/>
      <c r="D85" s="242"/>
      <c r="G85" s="204"/>
      <c r="H85" s="203"/>
      <c r="I85" s="205" t="s">
        <v>100</v>
      </c>
      <c r="J85" s="206">
        <f>SUM(J86:J97)</f>
        <v>180</v>
      </c>
    </row>
    <row r="86" spans="1:11" x14ac:dyDescent="0.2">
      <c r="A86" s="189" t="s">
        <v>89</v>
      </c>
      <c r="B86" s="190"/>
      <c r="C86" s="190"/>
      <c r="D86" s="191"/>
      <c r="F86" s="134"/>
      <c r="G86" s="308" t="s">
        <v>31</v>
      </c>
      <c r="H86" s="309" t="s">
        <v>126</v>
      </c>
      <c r="I86" s="309"/>
      <c r="J86" s="310">
        <v>90</v>
      </c>
    </row>
    <row r="87" spans="1:11" ht="13.5" thickBot="1" x14ac:dyDescent="0.25">
      <c r="A87" s="192"/>
      <c r="B87" s="135"/>
      <c r="C87" s="205" t="s">
        <v>58</v>
      </c>
      <c r="D87" s="201">
        <f>$D$88+$D$89</f>
        <v>447</v>
      </c>
      <c r="E87" s="136"/>
      <c r="F87" s="137"/>
      <c r="G87" s="311" t="s">
        <v>32</v>
      </c>
      <c r="H87" s="312" t="s">
        <v>127</v>
      </c>
      <c r="I87" s="312"/>
      <c r="J87" s="313">
        <v>40</v>
      </c>
    </row>
    <row r="88" spans="1:11" ht="13.5" thickBot="1" x14ac:dyDescent="0.25">
      <c r="A88" s="193" t="s">
        <v>84</v>
      </c>
      <c r="B88" s="138"/>
      <c r="C88" s="138"/>
      <c r="D88" s="139">
        <v>400</v>
      </c>
      <c r="E88" s="140"/>
      <c r="F88" s="137"/>
      <c r="G88" s="311" t="s">
        <v>128</v>
      </c>
      <c r="H88" s="312" t="s">
        <v>129</v>
      </c>
      <c r="I88" s="312"/>
      <c r="J88" s="313">
        <v>50</v>
      </c>
    </row>
    <row r="89" spans="1:11" ht="13.5" thickBot="1" x14ac:dyDescent="0.25">
      <c r="A89" s="193" t="s">
        <v>107</v>
      </c>
      <c r="B89" s="138"/>
      <c r="C89" s="138"/>
      <c r="D89" s="194">
        <v>47</v>
      </c>
      <c r="F89" s="137"/>
      <c r="G89" s="141"/>
      <c r="H89" s="142"/>
      <c r="I89" s="142"/>
      <c r="J89" s="143"/>
    </row>
    <row r="90" spans="1:11" x14ac:dyDescent="0.2">
      <c r="A90" s="302" t="s">
        <v>119</v>
      </c>
      <c r="B90" s="303"/>
      <c r="C90" s="303"/>
      <c r="D90" s="304">
        <v>60</v>
      </c>
      <c r="F90" s="137"/>
      <c r="G90" s="141"/>
      <c r="H90" s="142"/>
      <c r="I90" s="142"/>
      <c r="J90" s="143"/>
    </row>
    <row r="91" spans="1:11" x14ac:dyDescent="0.2">
      <c r="A91" s="305" t="s">
        <v>120</v>
      </c>
      <c r="B91" s="306"/>
      <c r="C91" s="306"/>
      <c r="D91" s="307">
        <v>18</v>
      </c>
      <c r="F91" s="137"/>
      <c r="G91" s="141"/>
      <c r="H91" s="142"/>
      <c r="I91" s="142"/>
      <c r="J91" s="143"/>
    </row>
    <row r="92" spans="1:11" x14ac:dyDescent="0.2">
      <c r="A92" s="305" t="s">
        <v>121</v>
      </c>
      <c r="B92" s="306"/>
      <c r="C92" s="306"/>
      <c r="D92" s="307">
        <v>9</v>
      </c>
      <c r="F92" s="137"/>
      <c r="G92" s="141"/>
      <c r="H92" s="142"/>
      <c r="I92" s="142"/>
      <c r="J92" s="143"/>
    </row>
    <row r="93" spans="1:11" x14ac:dyDescent="0.2">
      <c r="A93" s="305" t="s">
        <v>122</v>
      </c>
      <c r="B93" s="306"/>
      <c r="C93" s="306"/>
      <c r="D93" s="307">
        <v>50</v>
      </c>
      <c r="F93" s="137"/>
      <c r="G93" s="141"/>
      <c r="H93" s="142"/>
      <c r="I93" s="142"/>
      <c r="J93" s="143"/>
    </row>
    <row r="94" spans="1:11" x14ac:dyDescent="0.2">
      <c r="A94" s="305" t="s">
        <v>123</v>
      </c>
      <c r="B94" s="306"/>
      <c r="C94" s="306"/>
      <c r="D94" s="307">
        <v>5</v>
      </c>
      <c r="F94" s="137"/>
      <c r="G94" s="141"/>
      <c r="H94" s="142"/>
      <c r="I94" s="142"/>
      <c r="J94" s="143"/>
    </row>
    <row r="95" spans="1:11" x14ac:dyDescent="0.2">
      <c r="A95" s="305" t="s">
        <v>124</v>
      </c>
      <c r="B95" s="306"/>
      <c r="C95" s="306"/>
      <c r="D95" s="307">
        <v>46</v>
      </c>
      <c r="F95" s="137"/>
      <c r="G95" s="141"/>
      <c r="H95" s="142"/>
      <c r="I95" s="142"/>
      <c r="J95" s="143"/>
    </row>
    <row r="96" spans="1:11" x14ac:dyDescent="0.2">
      <c r="A96" s="305" t="s">
        <v>125</v>
      </c>
      <c r="B96" s="306"/>
      <c r="C96" s="306"/>
      <c r="D96" s="307">
        <v>12</v>
      </c>
      <c r="F96" s="137"/>
      <c r="G96" s="141"/>
      <c r="H96" s="142"/>
      <c r="I96" s="142"/>
      <c r="J96" s="143"/>
    </row>
    <row r="97" spans="1:10" ht="13.5" thickBot="1" x14ac:dyDescent="0.25">
      <c r="A97" s="141"/>
      <c r="B97" s="142"/>
      <c r="C97" s="142"/>
      <c r="D97" s="143"/>
      <c r="F97" s="137"/>
      <c r="G97" s="145"/>
      <c r="H97" s="146"/>
      <c r="I97" s="146"/>
      <c r="J97" s="147"/>
    </row>
    <row r="98" spans="1:10" x14ac:dyDescent="0.2">
      <c r="A98" s="141"/>
      <c r="B98" s="142"/>
      <c r="C98" s="142"/>
      <c r="D98" s="143"/>
      <c r="F98" s="134"/>
      <c r="G98" s="196" t="s">
        <v>63</v>
      </c>
      <c r="H98" s="197"/>
      <c r="I98" s="197"/>
      <c r="J98" s="198">
        <f>J85/800*1440</f>
        <v>324</v>
      </c>
    </row>
    <row r="99" spans="1:10" x14ac:dyDescent="0.2">
      <c r="A99" s="141"/>
      <c r="B99" s="142"/>
      <c r="C99" s="142"/>
      <c r="D99" s="143"/>
      <c r="F99" s="144"/>
    </row>
    <row r="100" spans="1:10" x14ac:dyDescent="0.2">
      <c r="A100" s="141"/>
      <c r="B100" s="142"/>
      <c r="C100" s="142"/>
      <c r="D100" s="143"/>
      <c r="F100" s="136"/>
      <c r="G100" s="189" t="s">
        <v>108</v>
      </c>
      <c r="H100" s="190"/>
      <c r="I100" s="190"/>
      <c r="J100" s="195"/>
    </row>
    <row r="101" spans="1:10" ht="13.5" thickBot="1" x14ac:dyDescent="0.25">
      <c r="A101" s="141"/>
      <c r="B101" s="142"/>
      <c r="C101" s="142"/>
      <c r="D101" s="143"/>
      <c r="F101" s="134"/>
      <c r="G101" s="204"/>
      <c r="H101" s="203"/>
      <c r="I101" s="205" t="s">
        <v>101</v>
      </c>
      <c r="J101" s="206">
        <f>SUM(J102:J112)</f>
        <v>140000</v>
      </c>
    </row>
    <row r="102" spans="1:10" x14ac:dyDescent="0.2">
      <c r="A102" s="141"/>
      <c r="B102" s="142"/>
      <c r="C102" s="142"/>
      <c r="D102" s="143"/>
      <c r="F102" s="137"/>
      <c r="G102" s="314" t="s">
        <v>33</v>
      </c>
      <c r="H102" s="315" t="s">
        <v>130</v>
      </c>
      <c r="I102" s="315"/>
      <c r="J102" s="318">
        <v>50000</v>
      </c>
    </row>
    <row r="103" spans="1:10" x14ac:dyDescent="0.2">
      <c r="A103" s="141"/>
      <c r="B103" s="142"/>
      <c r="C103" s="142"/>
      <c r="D103" s="143"/>
      <c r="F103" s="137"/>
      <c r="G103" s="316" t="s">
        <v>34</v>
      </c>
      <c r="H103" s="317" t="s">
        <v>131</v>
      </c>
      <c r="I103" s="317"/>
      <c r="J103" s="319">
        <v>90000</v>
      </c>
    </row>
    <row r="104" spans="1:10" ht="13.5" thickBot="1" x14ac:dyDescent="0.25">
      <c r="A104" s="145"/>
      <c r="B104" s="146"/>
      <c r="C104" s="146"/>
      <c r="D104" s="147"/>
      <c r="E104" s="136"/>
      <c r="F104" s="137"/>
      <c r="G104" s="141"/>
      <c r="H104" s="142"/>
      <c r="I104" s="142"/>
      <c r="J104" s="148"/>
    </row>
    <row r="105" spans="1:10" ht="13.5" thickBot="1" x14ac:dyDescent="0.25">
      <c r="E105" s="136"/>
      <c r="F105" s="137"/>
      <c r="G105" s="141"/>
      <c r="H105" s="142"/>
      <c r="I105" s="142"/>
      <c r="J105" s="148"/>
    </row>
    <row r="106" spans="1:10" x14ac:dyDescent="0.2">
      <c r="A106" s="248" t="s">
        <v>132</v>
      </c>
      <c r="B106" s="249"/>
      <c r="C106" s="249"/>
      <c r="D106" s="249"/>
      <c r="E106" s="250"/>
      <c r="F106" s="137"/>
      <c r="G106" s="141"/>
      <c r="H106" s="142"/>
      <c r="I106" s="142"/>
      <c r="J106" s="148"/>
    </row>
    <row r="107" spans="1:10" x14ac:dyDescent="0.2">
      <c r="A107" s="251"/>
      <c r="B107" s="252"/>
      <c r="C107" s="252"/>
      <c r="D107" s="252"/>
      <c r="E107" s="253"/>
      <c r="F107" s="137"/>
      <c r="G107" s="141"/>
      <c r="H107" s="142"/>
      <c r="I107" s="142"/>
      <c r="J107" s="148"/>
    </row>
    <row r="108" spans="1:10" x14ac:dyDescent="0.2">
      <c r="A108" s="251"/>
      <c r="B108" s="252"/>
      <c r="C108" s="252"/>
      <c r="D108" s="252"/>
      <c r="E108" s="253"/>
      <c r="F108" s="137"/>
      <c r="G108" s="141"/>
      <c r="H108" s="142"/>
      <c r="I108" s="142"/>
      <c r="J108" s="148"/>
    </row>
    <row r="109" spans="1:10" x14ac:dyDescent="0.2">
      <c r="A109" s="251"/>
      <c r="B109" s="252"/>
      <c r="C109" s="252"/>
      <c r="D109" s="252"/>
      <c r="E109" s="253"/>
      <c r="F109" s="149"/>
      <c r="G109" s="150"/>
      <c r="H109" s="151"/>
      <c r="I109" s="151"/>
      <c r="J109" s="152"/>
    </row>
    <row r="110" spans="1:10" ht="12.75" customHeight="1" x14ac:dyDescent="0.2">
      <c r="A110" s="251"/>
      <c r="B110" s="252"/>
      <c r="C110" s="252"/>
      <c r="D110" s="252"/>
      <c r="E110" s="253"/>
      <c r="F110" s="149"/>
      <c r="G110" s="150"/>
      <c r="H110" s="151"/>
      <c r="I110" s="151"/>
      <c r="J110" s="152"/>
    </row>
    <row r="111" spans="1:10" x14ac:dyDescent="0.2">
      <c r="A111" s="251"/>
      <c r="B111" s="252"/>
      <c r="C111" s="252"/>
      <c r="D111" s="252"/>
      <c r="E111" s="253"/>
      <c r="F111" s="149"/>
      <c r="G111" s="150"/>
      <c r="H111" s="151"/>
      <c r="I111" s="151"/>
      <c r="J111" s="152"/>
    </row>
    <row r="112" spans="1:10" ht="13.5" thickBot="1" x14ac:dyDescent="0.25">
      <c r="A112" s="254"/>
      <c r="B112" s="255"/>
      <c r="C112" s="255"/>
      <c r="D112" s="255"/>
      <c r="E112" s="256"/>
      <c r="F112" s="134"/>
      <c r="G112" s="153"/>
      <c r="H112" s="154"/>
      <c r="I112" s="154"/>
      <c r="J112" s="155"/>
    </row>
    <row r="115" spans="7:10" x14ac:dyDescent="0.2">
      <c r="G115" s="14"/>
      <c r="H115" s="14"/>
      <c r="I115" s="14"/>
      <c r="J115" s="14"/>
    </row>
  </sheetData>
  <sheetProtection sheet="1" objects="1" scenarios="1"/>
  <mergeCells count="33">
    <mergeCell ref="B13:E13"/>
    <mergeCell ref="B44:E44"/>
    <mergeCell ref="A1:K1"/>
    <mergeCell ref="G2:I2"/>
    <mergeCell ref="J9:K10"/>
    <mergeCell ref="B14:C14"/>
    <mergeCell ref="F29:G29"/>
    <mergeCell ref="B28:E28"/>
    <mergeCell ref="A106:E112"/>
    <mergeCell ref="A77:D77"/>
    <mergeCell ref="A4:B4"/>
    <mergeCell ref="A73:D73"/>
    <mergeCell ref="E72:F72"/>
    <mergeCell ref="E71:H71"/>
    <mergeCell ref="A74:D74"/>
    <mergeCell ref="G72:H72"/>
    <mergeCell ref="B29:C29"/>
    <mergeCell ref="C4:F4"/>
    <mergeCell ref="D14:E14"/>
    <mergeCell ref="F14:G14"/>
    <mergeCell ref="A39:F40"/>
    <mergeCell ref="A25:D26"/>
    <mergeCell ref="B45:C45"/>
    <mergeCell ref="D29:E29"/>
    <mergeCell ref="A75:D75"/>
    <mergeCell ref="D45:E45"/>
    <mergeCell ref="F45:G45"/>
    <mergeCell ref="A85:D85"/>
    <mergeCell ref="A81:D81"/>
    <mergeCell ref="A76:D76"/>
    <mergeCell ref="A50:K50"/>
    <mergeCell ref="A59:K59"/>
    <mergeCell ref="A65:C65"/>
  </mergeCells>
  <phoneticPr fontId="0" type="noConversion"/>
  <dataValidations count="1">
    <dataValidation type="list" allowBlank="1" showInputMessage="1" showErrorMessage="1" sqref="I25">
      <formula1>$J$23:$J$28</formula1>
    </dataValidation>
  </dataValidations>
  <printOptions horizontalCentered="1" verticalCentered="1"/>
  <pageMargins left="0.25" right="0.25" top="0.5" bottom="0.5" header="0.3" footer="0.3"/>
  <pageSetup orientation="portrait" r:id="rId1"/>
  <headerFooter alignWithMargins="0">
    <oddFooter>&amp;L&amp;6&amp;F&amp;C&amp;6Page &amp;P of &amp;N&amp;R&amp;6&amp;D</oddFoot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19050</xdr:rowOff>
                  </from>
                  <to>
                    <xdr:col>8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19050</xdr:rowOff>
                  </from>
                  <to>
                    <xdr:col>9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57150</xdr:rowOff>
                  </from>
                  <to>
                    <xdr:col>8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66675</xdr:rowOff>
                  </from>
                  <to>
                    <xdr:col>8</xdr:col>
                    <xdr:colOff>647700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Q46"/>
  <sheetViews>
    <sheetView view="pageLayout" zoomScaleNormal="100" workbookViewId="0">
      <selection activeCell="N23" sqref="N23"/>
    </sheetView>
  </sheetViews>
  <sheetFormatPr defaultRowHeight="12.75" x14ac:dyDescent="0.2"/>
  <cols>
    <col min="1" max="4" width="9.140625" style="4"/>
    <col min="5" max="5" width="9.85546875" style="4" customWidth="1"/>
    <col min="6" max="8" width="9.140625" style="4"/>
    <col min="9" max="9" width="18.7109375" style="4" customWidth="1"/>
    <col min="10" max="14" width="9.140625" style="4"/>
    <col min="15" max="15" width="10.140625" style="4" bestFit="1" customWidth="1"/>
    <col min="16" max="16384" width="9.140625" style="4"/>
  </cols>
  <sheetData>
    <row r="1" spans="1:9" ht="18" x14ac:dyDescent="0.25">
      <c r="A1" s="282" t="s">
        <v>54</v>
      </c>
      <c r="B1" s="282"/>
      <c r="C1" s="282"/>
      <c r="D1" s="282"/>
      <c r="E1" s="282"/>
      <c r="F1" s="282"/>
      <c r="G1" s="282"/>
      <c r="H1" s="282"/>
      <c r="I1" s="282"/>
    </row>
    <row r="2" spans="1:9" ht="13.5" thickBot="1" x14ac:dyDescent="0.25"/>
    <row r="3" spans="1:9" ht="13.5" thickBot="1" x14ac:dyDescent="0.25">
      <c r="A3" s="7" t="s">
        <v>1</v>
      </c>
      <c r="B3" s="8"/>
      <c r="C3" s="283" t="str">
        <f>'Capacity Calculations'!$C$4</f>
        <v>ABC Water System</v>
      </c>
      <c r="D3" s="284"/>
      <c r="E3" s="284"/>
      <c r="F3" s="285"/>
      <c r="G3" s="9"/>
      <c r="H3" s="19" t="s">
        <v>29</v>
      </c>
      <c r="I3" s="20" t="str">
        <f>'Capacity Calculations'!$I$4</f>
        <v>09999</v>
      </c>
    </row>
    <row r="4" spans="1:9" ht="13.5" thickBot="1" x14ac:dyDescent="0.25">
      <c r="A4" s="7"/>
      <c r="B4" s="8"/>
      <c r="C4" s="10"/>
      <c r="D4" s="10"/>
      <c r="E4" s="10"/>
      <c r="F4" s="10"/>
      <c r="G4" s="9"/>
      <c r="H4" s="7"/>
      <c r="I4" s="11"/>
    </row>
    <row r="5" spans="1:9" ht="12.75" customHeight="1" x14ac:dyDescent="0.2">
      <c r="A5" s="286" t="s">
        <v>59</v>
      </c>
      <c r="B5" s="287"/>
      <c r="C5" s="287"/>
      <c r="D5" s="287"/>
      <c r="E5" s="287"/>
      <c r="F5" s="287"/>
      <c r="G5" s="287"/>
      <c r="H5" s="287"/>
      <c r="I5" s="288"/>
    </row>
    <row r="6" spans="1:9" x14ac:dyDescent="0.2">
      <c r="A6" s="289"/>
      <c r="B6" s="290"/>
      <c r="C6" s="290"/>
      <c r="D6" s="290"/>
      <c r="E6" s="290"/>
      <c r="F6" s="290"/>
      <c r="G6" s="290"/>
      <c r="H6" s="290"/>
      <c r="I6" s="291"/>
    </row>
    <row r="7" spans="1:9" x14ac:dyDescent="0.2">
      <c r="A7" s="289"/>
      <c r="B7" s="290"/>
      <c r="C7" s="290"/>
      <c r="D7" s="290"/>
      <c r="E7" s="290"/>
      <c r="F7" s="290"/>
      <c r="G7" s="290"/>
      <c r="H7" s="290"/>
      <c r="I7" s="291"/>
    </row>
    <row r="8" spans="1:9" x14ac:dyDescent="0.2">
      <c r="A8" s="289"/>
      <c r="B8" s="290"/>
      <c r="C8" s="290"/>
      <c r="D8" s="290"/>
      <c r="E8" s="290"/>
      <c r="F8" s="290"/>
      <c r="G8" s="290"/>
      <c r="H8" s="290"/>
      <c r="I8" s="291"/>
    </row>
    <row r="9" spans="1:9" x14ac:dyDescent="0.2">
      <c r="A9" s="289"/>
      <c r="B9" s="290"/>
      <c r="C9" s="290"/>
      <c r="D9" s="290"/>
      <c r="E9" s="290"/>
      <c r="F9" s="290"/>
      <c r="G9" s="290"/>
      <c r="H9" s="290"/>
      <c r="I9" s="291"/>
    </row>
    <row r="10" spans="1:9" x14ac:dyDescent="0.2">
      <c r="A10" s="289"/>
      <c r="B10" s="290"/>
      <c r="C10" s="290"/>
      <c r="D10" s="290"/>
      <c r="E10" s="290"/>
      <c r="F10" s="290"/>
      <c r="G10" s="290"/>
      <c r="H10" s="290"/>
      <c r="I10" s="291"/>
    </row>
    <row r="11" spans="1:9" x14ac:dyDescent="0.2">
      <c r="A11" s="289"/>
      <c r="B11" s="290"/>
      <c r="C11" s="290"/>
      <c r="D11" s="290"/>
      <c r="E11" s="290"/>
      <c r="F11" s="290"/>
      <c r="G11" s="290"/>
      <c r="H11" s="290"/>
      <c r="I11" s="291"/>
    </row>
    <row r="12" spans="1:9" x14ac:dyDescent="0.2">
      <c r="A12" s="289"/>
      <c r="B12" s="290"/>
      <c r="C12" s="290"/>
      <c r="D12" s="290"/>
      <c r="E12" s="290"/>
      <c r="F12" s="290"/>
      <c r="G12" s="290"/>
      <c r="H12" s="290"/>
      <c r="I12" s="291"/>
    </row>
    <row r="13" spans="1:9" x14ac:dyDescent="0.2">
      <c r="A13" s="289"/>
      <c r="B13" s="290"/>
      <c r="C13" s="290"/>
      <c r="D13" s="290"/>
      <c r="E13" s="290"/>
      <c r="F13" s="290"/>
      <c r="G13" s="290"/>
      <c r="H13" s="290"/>
      <c r="I13" s="291"/>
    </row>
    <row r="14" spans="1:9" x14ac:dyDescent="0.2">
      <c r="A14" s="289"/>
      <c r="B14" s="290"/>
      <c r="C14" s="290"/>
      <c r="D14" s="290"/>
      <c r="E14" s="290"/>
      <c r="F14" s="290"/>
      <c r="G14" s="290"/>
      <c r="H14" s="290"/>
      <c r="I14" s="291"/>
    </row>
    <row r="15" spans="1:9" x14ac:dyDescent="0.2">
      <c r="A15" s="289"/>
      <c r="B15" s="290"/>
      <c r="C15" s="290"/>
      <c r="D15" s="290"/>
      <c r="E15" s="290"/>
      <c r="F15" s="290"/>
      <c r="G15" s="290"/>
      <c r="H15" s="290"/>
      <c r="I15" s="291"/>
    </row>
    <row r="16" spans="1:9" x14ac:dyDescent="0.2">
      <c r="A16" s="289"/>
      <c r="B16" s="290"/>
      <c r="C16" s="290"/>
      <c r="D16" s="290"/>
      <c r="E16" s="290"/>
      <c r="F16" s="290"/>
      <c r="G16" s="290"/>
      <c r="H16" s="290"/>
      <c r="I16" s="291"/>
    </row>
    <row r="17" spans="1:17" x14ac:dyDescent="0.2">
      <c r="A17" s="289"/>
      <c r="B17" s="290"/>
      <c r="C17" s="290"/>
      <c r="D17" s="290"/>
      <c r="E17" s="290"/>
      <c r="F17" s="290"/>
      <c r="G17" s="290"/>
      <c r="H17" s="290"/>
      <c r="I17" s="291"/>
    </row>
    <row r="18" spans="1:17" x14ac:dyDescent="0.2">
      <c r="A18" s="289"/>
      <c r="B18" s="290"/>
      <c r="C18" s="290"/>
      <c r="D18" s="290"/>
      <c r="E18" s="290"/>
      <c r="F18" s="290"/>
      <c r="G18" s="290"/>
      <c r="H18" s="290"/>
      <c r="I18" s="291"/>
    </row>
    <row r="19" spans="1:17" x14ac:dyDescent="0.2">
      <c r="A19" s="289"/>
      <c r="B19" s="290"/>
      <c r="C19" s="290"/>
      <c r="D19" s="290"/>
      <c r="E19" s="290"/>
      <c r="F19" s="290"/>
      <c r="G19" s="290"/>
      <c r="H19" s="290"/>
      <c r="I19" s="291"/>
    </row>
    <row r="20" spans="1:17" x14ac:dyDescent="0.2">
      <c r="A20" s="289"/>
      <c r="B20" s="290"/>
      <c r="C20" s="290"/>
      <c r="D20" s="290"/>
      <c r="E20" s="290"/>
      <c r="F20" s="290"/>
      <c r="G20" s="290"/>
      <c r="H20" s="290"/>
      <c r="I20" s="291"/>
    </row>
    <row r="21" spans="1:17" x14ac:dyDescent="0.2">
      <c r="A21" s="289"/>
      <c r="B21" s="290"/>
      <c r="C21" s="290"/>
      <c r="D21" s="290"/>
      <c r="E21" s="290"/>
      <c r="F21" s="290"/>
      <c r="G21" s="290"/>
      <c r="H21" s="290"/>
      <c r="I21" s="291"/>
    </row>
    <row r="22" spans="1:17" x14ac:dyDescent="0.2">
      <c r="A22" s="289"/>
      <c r="B22" s="290"/>
      <c r="C22" s="290"/>
      <c r="D22" s="290"/>
      <c r="E22" s="290"/>
      <c r="F22" s="290"/>
      <c r="G22" s="290"/>
      <c r="H22" s="290"/>
      <c r="I22" s="291"/>
    </row>
    <row r="23" spans="1:17" x14ac:dyDescent="0.2">
      <c r="A23" s="289"/>
      <c r="B23" s="290"/>
      <c r="C23" s="290"/>
      <c r="D23" s="290"/>
      <c r="E23" s="290"/>
      <c r="F23" s="290"/>
      <c r="G23" s="290"/>
      <c r="H23" s="290"/>
      <c r="I23" s="291"/>
    </row>
    <row r="24" spans="1:17" x14ac:dyDescent="0.2">
      <c r="A24" s="289"/>
      <c r="B24" s="290"/>
      <c r="C24" s="290"/>
      <c r="D24" s="290"/>
      <c r="E24" s="290"/>
      <c r="F24" s="290"/>
      <c r="G24" s="290"/>
      <c r="H24" s="290"/>
      <c r="I24" s="291"/>
    </row>
    <row r="25" spans="1:17" x14ac:dyDescent="0.2">
      <c r="A25" s="289"/>
      <c r="B25" s="290"/>
      <c r="C25" s="290"/>
      <c r="D25" s="290"/>
      <c r="E25" s="290"/>
      <c r="F25" s="290"/>
      <c r="G25" s="290"/>
      <c r="H25" s="290"/>
      <c r="I25" s="291"/>
      <c r="K25" s="13"/>
      <c r="L25" s="13"/>
      <c r="M25" s="13"/>
      <c r="N25" s="13"/>
      <c r="O25" s="13"/>
      <c r="P25" s="13"/>
      <c r="Q25" s="13"/>
    </row>
    <row r="26" spans="1:17" x14ac:dyDescent="0.2">
      <c r="A26" s="289"/>
      <c r="B26" s="290"/>
      <c r="C26" s="290"/>
      <c r="D26" s="290"/>
      <c r="E26" s="290"/>
      <c r="F26" s="290"/>
      <c r="G26" s="290"/>
      <c r="H26" s="290"/>
      <c r="I26" s="291"/>
      <c r="K26" s="13"/>
      <c r="L26" s="21"/>
      <c r="M26" s="21"/>
      <c r="N26" s="21"/>
      <c r="O26" s="21"/>
      <c r="P26" s="21"/>
      <c r="Q26" s="13"/>
    </row>
    <row r="27" spans="1:17" x14ac:dyDescent="0.2">
      <c r="A27" s="289"/>
      <c r="B27" s="290"/>
      <c r="C27" s="290"/>
      <c r="D27" s="290"/>
      <c r="E27" s="290"/>
      <c r="F27" s="290"/>
      <c r="G27" s="290"/>
      <c r="H27" s="290"/>
      <c r="I27" s="291"/>
      <c r="K27" s="22"/>
      <c r="L27" s="22"/>
      <c r="N27" s="22"/>
      <c r="O27" s="22"/>
      <c r="P27" s="22"/>
      <c r="Q27" s="13"/>
    </row>
    <row r="28" spans="1:17" x14ac:dyDescent="0.2">
      <c r="A28" s="289"/>
      <c r="B28" s="290"/>
      <c r="C28" s="290"/>
      <c r="D28" s="290"/>
      <c r="E28" s="290"/>
      <c r="F28" s="290"/>
      <c r="G28" s="290"/>
      <c r="H28" s="290"/>
      <c r="I28" s="291"/>
      <c r="L28" s="12"/>
      <c r="N28" s="12"/>
      <c r="O28" s="12"/>
      <c r="P28" s="12"/>
      <c r="Q28" s="13"/>
    </row>
    <row r="29" spans="1:17" x14ac:dyDescent="0.2">
      <c r="A29" s="289"/>
      <c r="B29" s="290"/>
      <c r="C29" s="290"/>
      <c r="D29" s="290"/>
      <c r="E29" s="290"/>
      <c r="F29" s="290"/>
      <c r="G29" s="290"/>
      <c r="H29" s="290"/>
      <c r="I29" s="291"/>
      <c r="K29" s="12"/>
      <c r="L29" s="12"/>
      <c r="M29" s="12"/>
      <c r="N29" s="12"/>
      <c r="O29" s="12"/>
      <c r="P29" s="12"/>
      <c r="Q29" s="13"/>
    </row>
    <row r="30" spans="1:17" x14ac:dyDescent="0.2">
      <c r="A30" s="289"/>
      <c r="B30" s="290"/>
      <c r="C30" s="290"/>
      <c r="D30" s="290"/>
      <c r="E30" s="290"/>
      <c r="F30" s="290"/>
      <c r="G30" s="290"/>
      <c r="H30" s="290"/>
      <c r="I30" s="291"/>
      <c r="K30" s="13"/>
      <c r="L30" s="13"/>
      <c r="M30" s="13"/>
      <c r="N30" s="13"/>
      <c r="O30" s="13"/>
      <c r="P30" s="13"/>
      <c r="Q30" s="13"/>
    </row>
    <row r="31" spans="1:17" x14ac:dyDescent="0.2">
      <c r="A31" s="289"/>
      <c r="B31" s="290"/>
      <c r="C31" s="290"/>
      <c r="D31" s="290"/>
      <c r="E31" s="290"/>
      <c r="F31" s="290"/>
      <c r="G31" s="290"/>
      <c r="H31" s="290"/>
      <c r="I31" s="291"/>
      <c r="K31" s="13"/>
      <c r="L31" s="13"/>
      <c r="M31" s="13"/>
      <c r="N31" s="13"/>
      <c r="O31" s="13"/>
      <c r="P31" s="13"/>
      <c r="Q31" s="13"/>
    </row>
    <row r="32" spans="1:17" x14ac:dyDescent="0.2">
      <c r="A32" s="289"/>
      <c r="B32" s="290"/>
      <c r="C32" s="290"/>
      <c r="D32" s="290"/>
      <c r="E32" s="290"/>
      <c r="F32" s="290"/>
      <c r="G32" s="290"/>
      <c r="H32" s="290"/>
      <c r="I32" s="291"/>
      <c r="K32" s="13"/>
      <c r="L32" s="13"/>
      <c r="M32" s="13"/>
      <c r="N32" s="13"/>
      <c r="O32" s="13"/>
      <c r="P32" s="13"/>
      <c r="Q32" s="13"/>
    </row>
    <row r="33" spans="1:17" x14ac:dyDescent="0.2">
      <c r="A33" s="289"/>
      <c r="B33" s="290"/>
      <c r="C33" s="290"/>
      <c r="D33" s="290"/>
      <c r="E33" s="290"/>
      <c r="F33" s="290"/>
      <c r="G33" s="290"/>
      <c r="H33" s="290"/>
      <c r="I33" s="291"/>
      <c r="K33" s="13"/>
      <c r="L33" s="13"/>
      <c r="M33" s="13"/>
      <c r="N33" s="13"/>
      <c r="O33" s="13"/>
      <c r="P33" s="13"/>
      <c r="Q33" s="13"/>
    </row>
    <row r="34" spans="1:17" x14ac:dyDescent="0.2">
      <c r="A34" s="289"/>
      <c r="B34" s="290"/>
      <c r="C34" s="290"/>
      <c r="D34" s="290"/>
      <c r="E34" s="290"/>
      <c r="F34" s="290"/>
      <c r="G34" s="290"/>
      <c r="H34" s="290"/>
      <c r="I34" s="291"/>
      <c r="K34" s="13"/>
      <c r="L34" s="13"/>
      <c r="M34" s="13"/>
      <c r="N34" s="13"/>
      <c r="O34" s="13"/>
      <c r="P34" s="13"/>
      <c r="Q34" s="13"/>
    </row>
    <row r="35" spans="1:17" x14ac:dyDescent="0.2">
      <c r="A35" s="289"/>
      <c r="B35" s="290"/>
      <c r="C35" s="290"/>
      <c r="D35" s="290"/>
      <c r="E35" s="290"/>
      <c r="F35" s="290"/>
      <c r="G35" s="290"/>
      <c r="H35" s="290"/>
      <c r="I35" s="291"/>
      <c r="K35" s="13"/>
      <c r="L35" s="13"/>
      <c r="M35" s="13"/>
      <c r="N35" s="13"/>
      <c r="O35" s="13"/>
      <c r="P35" s="13"/>
      <c r="Q35" s="13"/>
    </row>
    <row r="36" spans="1:17" x14ac:dyDescent="0.2">
      <c r="A36" s="289"/>
      <c r="B36" s="290"/>
      <c r="C36" s="290"/>
      <c r="D36" s="290"/>
      <c r="E36" s="290"/>
      <c r="F36" s="290"/>
      <c r="G36" s="290"/>
      <c r="H36" s="290"/>
      <c r="I36" s="291"/>
      <c r="K36" s="13"/>
      <c r="L36" s="13"/>
      <c r="M36" s="13"/>
      <c r="N36" s="13"/>
      <c r="O36" s="13"/>
      <c r="P36" s="13"/>
      <c r="Q36" s="13"/>
    </row>
    <row r="37" spans="1:17" x14ac:dyDescent="0.2">
      <c r="A37" s="289"/>
      <c r="B37" s="290"/>
      <c r="C37" s="290"/>
      <c r="D37" s="290"/>
      <c r="E37" s="290"/>
      <c r="F37" s="290"/>
      <c r="G37" s="290"/>
      <c r="H37" s="290"/>
      <c r="I37" s="291"/>
      <c r="K37" s="13"/>
      <c r="L37" s="13"/>
      <c r="M37" s="13"/>
      <c r="N37" s="13"/>
      <c r="O37" s="13"/>
      <c r="P37" s="13"/>
      <c r="Q37" s="13"/>
    </row>
    <row r="38" spans="1:17" x14ac:dyDescent="0.2">
      <c r="A38" s="289"/>
      <c r="B38" s="290"/>
      <c r="C38" s="290"/>
      <c r="D38" s="290"/>
      <c r="E38" s="290"/>
      <c r="F38" s="290"/>
      <c r="G38" s="290"/>
      <c r="H38" s="290"/>
      <c r="I38" s="291"/>
      <c r="K38" s="13"/>
      <c r="L38" s="13"/>
      <c r="M38" s="13"/>
      <c r="N38" s="13"/>
      <c r="O38" s="13"/>
      <c r="P38" s="13"/>
      <c r="Q38" s="13"/>
    </row>
    <row r="39" spans="1:17" x14ac:dyDescent="0.2">
      <c r="A39" s="289"/>
      <c r="B39" s="290"/>
      <c r="C39" s="290"/>
      <c r="D39" s="290"/>
      <c r="E39" s="290"/>
      <c r="F39" s="290"/>
      <c r="G39" s="290"/>
      <c r="H39" s="290"/>
      <c r="I39" s="291"/>
      <c r="K39" s="13"/>
      <c r="L39" s="13"/>
      <c r="M39" s="13"/>
      <c r="N39" s="38"/>
      <c r="O39" s="38"/>
      <c r="P39" s="13"/>
      <c r="Q39" s="228"/>
    </row>
    <row r="40" spans="1:17" x14ac:dyDescent="0.2">
      <c r="A40" s="289"/>
      <c r="B40" s="290"/>
      <c r="C40" s="290"/>
      <c r="D40" s="290"/>
      <c r="E40" s="290"/>
      <c r="F40" s="290"/>
      <c r="G40" s="290"/>
      <c r="H40" s="290"/>
      <c r="I40" s="291"/>
    </row>
    <row r="41" spans="1:17" x14ac:dyDescent="0.2">
      <c r="A41" s="289"/>
      <c r="B41" s="290"/>
      <c r="C41" s="290"/>
      <c r="D41" s="290"/>
      <c r="E41" s="290"/>
      <c r="F41" s="290"/>
      <c r="G41" s="290"/>
      <c r="H41" s="290"/>
      <c r="I41" s="291"/>
    </row>
    <row r="42" spans="1:17" x14ac:dyDescent="0.2">
      <c r="A42" s="289"/>
      <c r="B42" s="290"/>
      <c r="C42" s="290"/>
      <c r="D42" s="290"/>
      <c r="E42" s="290"/>
      <c r="F42" s="290"/>
      <c r="G42" s="290"/>
      <c r="H42" s="290"/>
      <c r="I42" s="291"/>
    </row>
    <row r="43" spans="1:17" x14ac:dyDescent="0.2">
      <c r="A43" s="289"/>
      <c r="B43" s="290"/>
      <c r="C43" s="290"/>
      <c r="D43" s="290"/>
      <c r="E43" s="290"/>
      <c r="F43" s="290"/>
      <c r="G43" s="290"/>
      <c r="H43" s="290"/>
      <c r="I43" s="291"/>
    </row>
    <row r="44" spans="1:17" x14ac:dyDescent="0.2">
      <c r="A44" s="289"/>
      <c r="B44" s="290"/>
      <c r="C44" s="290"/>
      <c r="D44" s="290"/>
      <c r="E44" s="290"/>
      <c r="F44" s="290"/>
      <c r="G44" s="290"/>
      <c r="H44" s="290"/>
      <c r="I44" s="291"/>
    </row>
    <row r="45" spans="1:17" x14ac:dyDescent="0.2">
      <c r="A45" s="289"/>
      <c r="B45" s="290"/>
      <c r="C45" s="290"/>
      <c r="D45" s="290"/>
      <c r="E45" s="290"/>
      <c r="F45" s="290"/>
      <c r="G45" s="290"/>
      <c r="H45" s="290"/>
      <c r="I45" s="291"/>
    </row>
    <row r="46" spans="1:17" ht="220.5" customHeight="1" thickBot="1" x14ac:dyDescent="0.25">
      <c r="A46" s="292"/>
      <c r="B46" s="293"/>
      <c r="C46" s="293"/>
      <c r="D46" s="293"/>
      <c r="E46" s="293"/>
      <c r="F46" s="293"/>
      <c r="G46" s="293"/>
      <c r="H46" s="293"/>
      <c r="I46" s="294"/>
    </row>
  </sheetData>
  <sheetProtection formatCells="0" selectLockedCells="1"/>
  <mergeCells count="3">
    <mergeCell ref="A1:I1"/>
    <mergeCell ref="C3:F3"/>
    <mergeCell ref="A5:I46"/>
  </mergeCells>
  <phoneticPr fontId="0" type="noConversion"/>
  <pageMargins left="0.75" right="0.75" top="0.25" bottom="0.5" header="0" footer="0.25"/>
  <pageSetup scale="94" orientation="portrait" r:id="rId1"/>
  <headerFooter alignWithMargins="0">
    <oddFooter>&amp;L&amp;7&amp;F&amp;C&amp;7&amp;A&amp;R&amp;7&amp;D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39997558519241921"/>
  </sheetPr>
  <dimension ref="A1:Q35"/>
  <sheetViews>
    <sheetView zoomScaleNormal="100" workbookViewId="0">
      <selection activeCell="D13" sqref="D13"/>
    </sheetView>
  </sheetViews>
  <sheetFormatPr defaultRowHeight="12.75" x14ac:dyDescent="0.2"/>
  <cols>
    <col min="1" max="4" width="9.140625" style="4"/>
    <col min="5" max="5" width="9.85546875" style="4" customWidth="1"/>
    <col min="6" max="16384" width="9.140625" style="4"/>
  </cols>
  <sheetData>
    <row r="1" spans="1:10" ht="18" x14ac:dyDescent="0.25">
      <c r="A1" s="282" t="s">
        <v>30</v>
      </c>
      <c r="B1" s="282"/>
      <c r="C1" s="282"/>
      <c r="D1" s="282"/>
      <c r="E1" s="282"/>
      <c r="F1" s="282"/>
      <c r="G1" s="282"/>
      <c r="H1" s="282"/>
      <c r="I1" s="282"/>
    </row>
    <row r="2" spans="1:10" ht="12.75" customHeight="1" x14ac:dyDescent="0.2">
      <c r="A2" s="8" t="s">
        <v>109</v>
      </c>
      <c r="B2" s="8"/>
      <c r="C2" s="8"/>
      <c r="D2" s="8"/>
      <c r="E2" s="8"/>
      <c r="F2" s="8"/>
      <c r="G2" s="8"/>
      <c r="H2" s="8"/>
      <c r="I2" s="8"/>
      <c r="J2" s="227"/>
    </row>
    <row r="3" spans="1:10" ht="7.5" customHeight="1" x14ac:dyDescent="0.2"/>
    <row r="4" spans="1:10" x14ac:dyDescent="0.2">
      <c r="A4" s="7" t="s">
        <v>1</v>
      </c>
      <c r="B4" s="8"/>
      <c r="C4" s="301" t="str">
        <f>'Capacity Calculations'!$C$4</f>
        <v>ABC Water System</v>
      </c>
      <c r="D4" s="301"/>
      <c r="E4" s="301"/>
      <c r="F4" s="301"/>
      <c r="G4" s="9"/>
      <c r="H4" s="19" t="s">
        <v>29</v>
      </c>
      <c r="I4" s="23" t="str">
        <f>'Capacity Calculations'!$I$4</f>
        <v>09999</v>
      </c>
    </row>
    <row r="5" spans="1:10" ht="8.25" customHeight="1" x14ac:dyDescent="0.2">
      <c r="A5" s="7"/>
      <c r="B5" s="8"/>
      <c r="C5" s="10"/>
      <c r="D5" s="10"/>
      <c r="E5" s="10"/>
      <c r="F5" s="10"/>
      <c r="G5" s="9"/>
      <c r="H5" s="7"/>
      <c r="I5" s="11"/>
    </row>
    <row r="6" spans="1:10" x14ac:dyDescent="0.2">
      <c r="A6" s="24" t="s">
        <v>3</v>
      </c>
      <c r="B6" s="24" t="s">
        <v>4</v>
      </c>
      <c r="C6" s="24" t="s">
        <v>5</v>
      </c>
      <c r="D6" s="24" t="s">
        <v>6</v>
      </c>
      <c r="E6" s="10"/>
      <c r="F6" s="295" t="s">
        <v>21</v>
      </c>
      <c r="G6" s="296"/>
      <c r="H6" s="296"/>
      <c r="I6" s="296"/>
      <c r="J6" s="297"/>
    </row>
    <row r="7" spans="1:10" x14ac:dyDescent="0.2">
      <c r="A7" s="25"/>
      <c r="B7" s="25" t="s">
        <v>7</v>
      </c>
      <c r="C7" s="25" t="s">
        <v>7</v>
      </c>
      <c r="D7" s="25" t="s">
        <v>8</v>
      </c>
      <c r="E7" s="26"/>
      <c r="F7" s="298" t="s">
        <v>22</v>
      </c>
      <c r="G7" s="299"/>
      <c r="H7" s="299"/>
      <c r="I7" s="299"/>
      <c r="J7" s="300"/>
    </row>
    <row r="8" spans="1:10" x14ac:dyDescent="0.2">
      <c r="A8" s="27">
        <f>'Capacity Calculations'!$I$25</f>
        <v>3</v>
      </c>
      <c r="B8" s="25">
        <f>IF('Capacity Calculations'!$I$25=1,'Irrigation Demands &amp; Map'!$G$11,(IF('Capacity Calculations'!$I$25=2,'Irrigation Demands &amp; Map'!$G$12,(IF('Capacity Calculations'!$I$25=3,'Irrigation Demands &amp; Map'!$G$13,IF('Capacity Calculations'!$I$25=4,'Irrigation Demands &amp; Map'!$G$14,(IF('Capacity Calculations'!$I$25=5,'Irrigation Demands &amp; Map'!$G$15,(IF('Capacity Calculations'!$I$25=6,'Irrigation Demands &amp; Map'!$G$16,"NO ZONE"))))))))))</f>
        <v>3.39</v>
      </c>
      <c r="C8" s="25">
        <f>IF('Capacity Calculations'!$I25=1,'Irrigation Demands &amp; Map'!H11,(IF('Capacity Calculations'!$I25=2,'Irrigation Demands &amp; Map'!H12,(IF('Capacity Calculations'!$I25=3,'Irrigation Demands &amp; Map'!H13,IF('Capacity Calculations'!$I25=4,'Irrigation Demands &amp; Map'!H14,(IF('Capacity Calculations'!$I25=5,'Irrigation Demands &amp; Map'!H15,(IF('Capacity Calculations'!$I25=6,'Irrigation Demands &amp; Map'!H16,"NO ZONE"))))))))))</f>
        <v>1.66</v>
      </c>
      <c r="D8" s="28">
        <f>IF('Capacity Calculations'!$I25=1,'Irrigation Demands &amp; Map'!I11,(IF('Capacity Calculations'!$I25=2,'Irrigation Demands &amp; Map'!I12,(IF('Capacity Calculations'!$I25=3,'Irrigation Demands &amp; Map'!I13,IF('Capacity Calculations'!$I25=4,'Irrigation Demands &amp; Map'!I14,(IF('Capacity Calculations'!$I25=5,'Irrigation Demands &amp; Map'!I15,(IF('Capacity Calculations'!$I25=6,'Irrigation Demands &amp; Map'!I16,"NO ZONE"))))))))))</f>
        <v>2528</v>
      </c>
      <c r="F8" s="29"/>
      <c r="G8" s="30"/>
      <c r="H8" s="29" t="s">
        <v>17</v>
      </c>
      <c r="I8" s="29" t="s">
        <v>11</v>
      </c>
      <c r="J8" s="31" t="s">
        <v>9</v>
      </c>
    </row>
    <row r="9" spans="1:10" x14ac:dyDescent="0.2">
      <c r="F9" s="32"/>
      <c r="G9" s="32" t="s">
        <v>4</v>
      </c>
      <c r="H9" s="33" t="s">
        <v>18</v>
      </c>
      <c r="I9" s="32" t="s">
        <v>12</v>
      </c>
      <c r="J9" s="34" t="s">
        <v>10</v>
      </c>
    </row>
    <row r="10" spans="1:10" x14ac:dyDescent="0.2">
      <c r="F10" s="35" t="s">
        <v>14</v>
      </c>
      <c r="G10" s="36" t="s">
        <v>16</v>
      </c>
      <c r="H10" s="36" t="s">
        <v>19</v>
      </c>
      <c r="I10" s="36" t="s">
        <v>20</v>
      </c>
      <c r="J10" s="37" t="s">
        <v>16</v>
      </c>
    </row>
    <row r="11" spans="1:10" x14ac:dyDescent="0.2">
      <c r="F11" s="2">
        <v>1</v>
      </c>
      <c r="G11" s="1">
        <v>2.2599999999999998</v>
      </c>
      <c r="H11" s="2">
        <v>1.17</v>
      </c>
      <c r="I11" s="3">
        <v>1782</v>
      </c>
      <c r="J11" s="1">
        <v>4.5199999999999996</v>
      </c>
    </row>
    <row r="12" spans="1:10" x14ac:dyDescent="0.2">
      <c r="F12" s="2">
        <v>2</v>
      </c>
      <c r="G12" s="1">
        <v>2.8</v>
      </c>
      <c r="H12" s="2">
        <v>1.23</v>
      </c>
      <c r="I12" s="3">
        <v>1873</v>
      </c>
      <c r="J12" s="1">
        <v>5.6</v>
      </c>
    </row>
    <row r="13" spans="1:10" x14ac:dyDescent="0.2">
      <c r="F13" s="2">
        <v>3</v>
      </c>
      <c r="G13" s="1">
        <v>3.39</v>
      </c>
      <c r="H13" s="2">
        <v>1.66</v>
      </c>
      <c r="I13" s="3">
        <v>2528</v>
      </c>
      <c r="J13" s="1">
        <v>6.78</v>
      </c>
    </row>
    <row r="14" spans="1:10" x14ac:dyDescent="0.2">
      <c r="F14" s="2">
        <v>4</v>
      </c>
      <c r="G14" s="1">
        <v>3.96</v>
      </c>
      <c r="H14" s="2">
        <v>1.87</v>
      </c>
      <c r="I14" s="3">
        <v>2848</v>
      </c>
      <c r="J14" s="1">
        <v>7.92</v>
      </c>
    </row>
    <row r="15" spans="1:10" x14ac:dyDescent="0.2">
      <c r="F15" s="2">
        <v>5</v>
      </c>
      <c r="G15" s="1">
        <v>4.5199999999999996</v>
      </c>
      <c r="H15" s="2">
        <v>2.68</v>
      </c>
      <c r="I15" s="3">
        <v>4081</v>
      </c>
      <c r="J15" s="1">
        <v>9.0399999999999991</v>
      </c>
    </row>
    <row r="16" spans="1:10" x14ac:dyDescent="0.2">
      <c r="F16" s="2">
        <v>6</v>
      </c>
      <c r="G16" s="1">
        <v>4.9000000000000004</v>
      </c>
      <c r="H16" s="2">
        <v>3.26</v>
      </c>
      <c r="I16" s="3">
        <v>4964</v>
      </c>
      <c r="J16" s="1">
        <v>9.8000000000000007</v>
      </c>
    </row>
    <row r="17" spans="11:17" ht="6" customHeight="1" x14ac:dyDescent="0.2"/>
    <row r="21" spans="11:17" x14ac:dyDescent="0.2">
      <c r="K21" s="13"/>
      <c r="L21" s="13"/>
      <c r="M21" s="13"/>
      <c r="N21" s="13"/>
      <c r="O21" s="13"/>
      <c r="P21" s="13"/>
      <c r="Q21" s="13"/>
    </row>
    <row r="22" spans="11:17" x14ac:dyDescent="0.2">
      <c r="K22" s="13"/>
      <c r="L22" s="21"/>
      <c r="M22" s="21"/>
      <c r="N22" s="21"/>
      <c r="O22" s="21"/>
      <c r="P22" s="21"/>
      <c r="Q22" s="13"/>
    </row>
    <row r="23" spans="11:17" x14ac:dyDescent="0.2">
      <c r="K23" s="22"/>
      <c r="L23" s="22"/>
      <c r="N23" s="22"/>
      <c r="O23" s="22"/>
      <c r="P23" s="22"/>
      <c r="Q23" s="13"/>
    </row>
    <row r="24" spans="11:17" x14ac:dyDescent="0.2">
      <c r="L24" s="12"/>
      <c r="N24" s="12"/>
      <c r="O24" s="12"/>
      <c r="P24" s="12"/>
      <c r="Q24" s="13"/>
    </row>
    <row r="25" spans="11:17" x14ac:dyDescent="0.2">
      <c r="K25" s="12"/>
      <c r="L25" s="12"/>
      <c r="M25" s="12"/>
      <c r="N25" s="12"/>
      <c r="O25" s="12"/>
      <c r="P25" s="12"/>
      <c r="Q25" s="13"/>
    </row>
    <row r="26" spans="11:17" x14ac:dyDescent="0.2">
      <c r="K26" s="13"/>
      <c r="L26" s="13"/>
      <c r="M26" s="13"/>
      <c r="N26" s="13"/>
      <c r="O26" s="13"/>
      <c r="P26" s="13"/>
      <c r="Q26" s="13"/>
    </row>
    <row r="27" spans="11:17" x14ac:dyDescent="0.2">
      <c r="K27" s="13"/>
      <c r="L27" s="13"/>
      <c r="M27" s="13"/>
      <c r="N27" s="13"/>
      <c r="O27" s="13"/>
      <c r="P27" s="13"/>
      <c r="Q27" s="13"/>
    </row>
    <row r="28" spans="11:17" x14ac:dyDescent="0.2">
      <c r="K28" s="13"/>
      <c r="L28" s="13"/>
      <c r="M28" s="13"/>
      <c r="N28" s="13"/>
      <c r="O28" s="13"/>
      <c r="P28" s="13"/>
      <c r="Q28" s="13"/>
    </row>
    <row r="29" spans="11:17" x14ac:dyDescent="0.2">
      <c r="K29" s="13"/>
      <c r="L29" s="13"/>
      <c r="M29" s="13"/>
      <c r="N29" s="13"/>
      <c r="O29" s="13"/>
      <c r="P29" s="13"/>
      <c r="Q29" s="13"/>
    </row>
    <row r="30" spans="11:17" x14ac:dyDescent="0.2">
      <c r="K30" s="13"/>
      <c r="L30" s="13"/>
      <c r="M30" s="13"/>
      <c r="N30" s="13"/>
      <c r="O30" s="13"/>
      <c r="P30" s="13"/>
      <c r="Q30" s="13"/>
    </row>
    <row r="31" spans="11:17" x14ac:dyDescent="0.2">
      <c r="K31" s="13"/>
      <c r="L31" s="13"/>
      <c r="M31" s="13"/>
      <c r="N31" s="13"/>
      <c r="O31" s="13"/>
      <c r="P31" s="13"/>
      <c r="Q31" s="13"/>
    </row>
    <row r="32" spans="11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</sheetData>
  <sheetProtection selectLockedCells="1" selectUnlockedCells="1"/>
  <mergeCells count="4">
    <mergeCell ref="F6:J6"/>
    <mergeCell ref="F7:J7"/>
    <mergeCell ref="A1:I1"/>
    <mergeCell ref="C4:F4"/>
  </mergeCells>
  <phoneticPr fontId="0" type="noConversion"/>
  <pageMargins left="0.75" right="0.75" top="0.25" bottom="0.5" header="0" footer="0.25"/>
  <pageSetup scale="94" orientation="portrait" r:id="rId1"/>
  <headerFooter alignWithMargins="0">
    <oddFooter>&amp;L&amp;7&amp;F&amp;C&amp;7&amp;A&amp;R&amp;7&amp;D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Capacity Calculations</vt:lpstr>
      <vt:lpstr>Additional Notes</vt:lpstr>
      <vt:lpstr>Irrigation Demands &amp; Map</vt:lpstr>
      <vt:lpstr>'Additional Notes'!Print_Area</vt:lpstr>
      <vt:lpstr>'Capacity Calculations'!Print_Area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Drinking Water</dc:creator>
  <cp:lastModifiedBy>Bernie Clark</cp:lastModifiedBy>
  <cp:lastPrinted>2016-02-12T17:27:15Z</cp:lastPrinted>
  <dcterms:created xsi:type="dcterms:W3CDTF">1998-06-05T17:24:15Z</dcterms:created>
  <dcterms:modified xsi:type="dcterms:W3CDTF">2018-05-29T14:18:53Z</dcterms:modified>
</cp:coreProperties>
</file>